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aul\Landscape Ordinance\Windsor\2015 Update to MWELO\Updated Supporting docs\"/>
    </mc:Choice>
  </mc:AlternateContent>
  <workbookProtection workbookAlgorithmName="SHA-512" workbookHashValue="dsWl+qqhK5WppXCfvy+5sEHKmuCPXkAP3//f6a1nbR/lUZScjDR+Euwei4He9R6g78RGhpysKwIUvdL95KjgRQ==" workbookSaltValue="PILc7ckDIdJBnTphJhqL3A==" workbookSpinCount="100000" lockStructure="1"/>
  <bookViews>
    <workbookView xWindow="0" yWindow="0" windowWidth="15360" windowHeight="8544" activeTab="1"/>
  </bookViews>
  <sheets>
    <sheet name="Residential" sheetId="1" r:id="rId1"/>
    <sheet name="Commercial" sheetId="4" r:id="rId2"/>
  </sheets>
  <calcPr calcId="162913"/>
</workbook>
</file>

<file path=xl/calcChain.xml><?xml version="1.0" encoding="utf-8"?>
<calcChain xmlns="http://schemas.openxmlformats.org/spreadsheetml/2006/main">
  <c r="H39" i="4" l="1"/>
  <c r="H36" i="4"/>
  <c r="H39" i="1"/>
  <c r="H36" i="1"/>
  <c r="H55" i="4" l="1"/>
  <c r="H58" i="4"/>
  <c r="H61" i="4"/>
  <c r="H64" i="4"/>
  <c r="F8" i="1" l="1"/>
  <c r="F8" i="4"/>
  <c r="F75" i="4" l="1"/>
  <c r="E78" i="4" s="1"/>
  <c r="E60" i="4"/>
  <c r="C41" i="4"/>
  <c r="E27" i="4"/>
  <c r="H30" i="4" s="1"/>
  <c r="E60" i="1"/>
  <c r="C41" i="1"/>
  <c r="F75" i="1"/>
  <c r="E78" i="1" s="1"/>
  <c r="H42" i="4" l="1"/>
  <c r="E44" i="4" s="1"/>
  <c r="H67" i="4"/>
  <c r="E69" i="4" s="1"/>
  <c r="C44" i="4"/>
  <c r="H51" i="4"/>
  <c r="C69" i="4" s="1"/>
  <c r="F76" i="4"/>
  <c r="F69" i="4" s="1"/>
  <c r="H44" i="4" l="1"/>
  <c r="H69" i="4"/>
  <c r="F76" i="1"/>
  <c r="F69" i="1" s="1"/>
  <c r="H55" i="1"/>
  <c r="H58" i="1" l="1"/>
  <c r="H61" i="1"/>
  <c r="H64" i="1"/>
  <c r="E27" i="1"/>
  <c r="H30" i="1" s="1"/>
  <c r="H42" i="1" l="1"/>
  <c r="E44" i="1" s="1"/>
  <c r="H67" i="1"/>
  <c r="E69" i="1" s="1"/>
  <c r="H69" i="1" s="1"/>
  <c r="H51" i="1"/>
  <c r="C69" i="1" s="1"/>
  <c r="C44" i="1"/>
  <c r="H44" i="1" l="1"/>
</calcChain>
</file>

<file path=xl/comments1.xml><?xml version="1.0" encoding="utf-8"?>
<comments xmlns="http://schemas.openxmlformats.org/spreadsheetml/2006/main">
  <authors>
    <author>Daniel Muelrath</author>
  </authors>
  <commentList>
    <comment ref="C24" authorId="0" shapeId="0">
      <text>
        <r>
          <rPr>
            <sz val="8"/>
            <color indexed="81"/>
            <rFont val="Tahoma"/>
            <family val="2"/>
          </rPr>
          <t>Based on 10 year average from CIMIS Station # 103</t>
        </r>
      </text>
    </comment>
    <comment ref="C27" authorId="0" shapeId="0">
      <text>
        <r>
          <rPr>
            <sz val="8"/>
            <color indexed="81"/>
            <rFont val="Tahoma"/>
            <family val="2"/>
          </rPr>
          <t>Based on 10 year average from CIMIS Station # 103</t>
        </r>
      </text>
    </comment>
    <comment ref="C39" authorId="0" shapeId="0">
      <text>
        <r>
          <rPr>
            <sz val="8"/>
            <color indexed="81"/>
            <rFont val="Tahoma"/>
            <family val="2"/>
          </rPr>
          <t xml:space="preserve">Square feet in this cell should also be included in "Landscape Area" cell 
</t>
        </r>
      </text>
    </comment>
  </commentList>
</comments>
</file>

<file path=xl/comments2.xml><?xml version="1.0" encoding="utf-8"?>
<comments xmlns="http://schemas.openxmlformats.org/spreadsheetml/2006/main">
  <authors>
    <author>Daniel Muelrath</author>
  </authors>
  <commentList>
    <comment ref="C24" authorId="0" shapeId="0">
      <text>
        <r>
          <rPr>
            <sz val="8"/>
            <color indexed="81"/>
            <rFont val="Tahoma"/>
            <family val="2"/>
          </rPr>
          <t>Based on 10 year average from CIMIS Station # 103</t>
        </r>
      </text>
    </comment>
    <comment ref="C27" authorId="0" shapeId="0">
      <text>
        <r>
          <rPr>
            <sz val="8"/>
            <color indexed="81"/>
            <rFont val="Tahoma"/>
            <family val="2"/>
          </rPr>
          <t>Based on 10 year average from CIMIS Station # 103</t>
        </r>
      </text>
    </comment>
    <comment ref="C39" authorId="0" shapeId="0">
      <text>
        <r>
          <rPr>
            <sz val="8"/>
            <color indexed="81"/>
            <rFont val="Tahoma"/>
            <family val="2"/>
          </rPr>
          <t xml:space="preserve">Square feet in this cell should also be included in "Landscape Area" cell 
</t>
        </r>
      </text>
    </comment>
  </commentList>
</comments>
</file>

<file path=xl/sharedStrings.xml><?xml version="1.0" encoding="utf-8"?>
<sst xmlns="http://schemas.openxmlformats.org/spreadsheetml/2006/main" count="136" uniqueCount="53">
  <si>
    <t>Appendix A</t>
  </si>
  <si>
    <t>Maximum Applied Water Allowance</t>
  </si>
  <si>
    <t>The following calculations will help you determine your site specific water budget and establish a planting mix that will allow you to meet your water budget.  Your Estimated Total Water Use must be less than your Maximum Applied Water Allowance.</t>
  </si>
  <si>
    <t>1.)</t>
  </si>
  <si>
    <t>Where:</t>
  </si>
  <si>
    <t>ETo = Annual Net Reference Evapotranspiration (inches)</t>
  </si>
  <si>
    <t>LA = Landscaped Area (square feet)</t>
  </si>
  <si>
    <t>0.62 = Conversion factor (to gallons per square foot)</t>
  </si>
  <si>
    <t>SLA = Portion of the landscape area identified as Special Landscape Area (square feet)</t>
  </si>
  <si>
    <t>A.)</t>
  </si>
  <si>
    <t>Net Evapotranspiration Calculation</t>
  </si>
  <si>
    <t>(Annual ETo)</t>
  </si>
  <si>
    <t>x             .25             =</t>
  </si>
  <si>
    <t>(Annual Rainfall)</t>
  </si>
  <si>
    <t>(Effective Rainfall)</t>
  </si>
  <si>
    <t>Net Evapotranspiration Calculation       =       Annual ETo       -       Effective Rainfall</t>
  </si>
  <si>
    <t>=</t>
  </si>
  <si>
    <t>B.)</t>
  </si>
  <si>
    <t>Adjusted Landscape Area Calculation</t>
  </si>
  <si>
    <t>(Landscaped Area)</t>
  </si>
  <si>
    <t>Adjustment Factor</t>
  </si>
  <si>
    <t>(Special Landscaped Area)</t>
  </si>
  <si>
    <t>Sum of Adjusted Landscape Area</t>
  </si>
  <si>
    <t>MAWA =</t>
  </si>
  <si>
    <t xml:space="preserve">x                0.62                x      </t>
  </si>
  <si>
    <t>2.)</t>
  </si>
  <si>
    <t xml:space="preserve"> x 0.3</t>
  </si>
  <si>
    <t>(Low water use plant sqft)</t>
  </si>
  <si>
    <t xml:space="preserve"> x  0.6</t>
  </si>
  <si>
    <t>(Moderate water use plant sqft)</t>
  </si>
  <si>
    <t xml:space="preserve"> x  1.0</t>
  </si>
  <si>
    <t>(High water use plant sqft)</t>
  </si>
  <si>
    <t>ETWU =</t>
  </si>
  <si>
    <t>Irrigation Efficiency Factor</t>
  </si>
  <si>
    <t>MAWA = (ETo) (0.62)[(0.55 x LA) + (0.45 x SLA)]</t>
  </si>
  <si>
    <t>Effective December 1, 2015</t>
  </si>
  <si>
    <t>0.55 = ET Adjustment Factor</t>
  </si>
  <si>
    <t>0.45 = the additional ET adjustment factor for Special Landscape Area (1.0 - 0.55 = 0.45)</t>
  </si>
  <si>
    <t xml:space="preserve">x  0.55  </t>
  </si>
  <si>
    <t xml:space="preserve">x  0.45  </t>
  </si>
  <si>
    <t>(Very low water use plant sqft)</t>
  </si>
  <si>
    <t xml:space="preserve"> x 0.1</t>
  </si>
  <si>
    <t>Square footage of landscape on drip</t>
  </si>
  <si>
    <t>Square footage of landscape on spray</t>
  </si>
  <si>
    <t>Total square footage of landscape</t>
  </si>
  <si>
    <t>Adjusted Irrigation Efficiency Factor</t>
  </si>
  <si>
    <r>
      <t xml:space="preserve">Section 1 - Maximum Applied Water Allowance (MAWA) </t>
    </r>
    <r>
      <rPr>
        <b/>
        <sz val="12"/>
        <color rgb="FFFF0000"/>
        <rFont val="Times New Roman"/>
        <family val="1"/>
      </rPr>
      <t>RESIDENTIAL</t>
    </r>
  </si>
  <si>
    <t>Section 2 - Estimated Total Water Use (ETWU)</t>
  </si>
  <si>
    <t>Colored cells below require data to be entered:</t>
  </si>
  <si>
    <r>
      <t xml:space="preserve">Section 1 - Maximum Applied Water Allowance (MAWA) </t>
    </r>
    <r>
      <rPr>
        <b/>
        <sz val="12"/>
        <color rgb="FFFF0000"/>
        <rFont val="Times New Roman"/>
        <family val="1"/>
      </rPr>
      <t>COMMERCIAL</t>
    </r>
  </si>
  <si>
    <t>MAWA = (ETo) (0.62)[(0.45 x LA) + (0.55 x SLA)]</t>
  </si>
  <si>
    <t>0.45 = ET Adjustment Factor</t>
  </si>
  <si>
    <t>0.55 = the additional ET adjustment factor for Special Landscape Area (1.0 - 0.45 = 0.55)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</si>
</sst>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4" x14ac:knownFonts="1">
    <font>
      <sz val="10"/>
      <name val="Arial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u/>
      <sz val="12"/>
      <name val="Times New Roman"/>
      <family val="1"/>
    </font>
    <font>
      <i/>
      <sz val="10"/>
      <name val="Times New Roman"/>
      <family val="1"/>
    </font>
    <font>
      <sz val="8"/>
      <color indexed="81"/>
      <name val="Tahoma"/>
      <family val="2"/>
    </font>
    <font>
      <sz val="12"/>
      <color indexed="8"/>
      <name val="Times New Roman"/>
      <family val="1"/>
    </font>
    <font>
      <sz val="8"/>
      <name val="Arial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0"/>
      <color rgb="FFFF0000"/>
      <name val="Arial"/>
      <family val="2"/>
    </font>
    <font>
      <sz val="11"/>
      <color rgb="FFFF0000"/>
      <name val="Times New Roman"/>
      <family val="1"/>
    </font>
    <font>
      <sz val="11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Border="1"/>
    <xf numFmtId="0" fontId="2" fillId="0" borderId="0" xfId="0" applyFont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/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3" fontId="2" fillId="0" borderId="0" xfId="0" applyNumberFormat="1" applyFont="1" applyFill="1" applyBorder="1"/>
    <xf numFmtId="0" fontId="2" fillId="0" borderId="0" xfId="0" applyFont="1" applyAlignment="1">
      <alignment horizontal="left"/>
    </xf>
    <xf numFmtId="3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left" vertical="top"/>
    </xf>
    <xf numFmtId="2" fontId="2" fillId="0" borderId="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center" vertical="top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top"/>
    </xf>
    <xf numFmtId="0" fontId="5" fillId="0" borderId="2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2" fontId="2" fillId="0" borderId="3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top"/>
    </xf>
    <xf numFmtId="0" fontId="5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right" vertical="center"/>
    </xf>
    <xf numFmtId="2" fontId="2" fillId="0" borderId="11" xfId="0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horizontal="right" vertical="center"/>
    </xf>
    <xf numFmtId="43" fontId="2" fillId="3" borderId="3" xfId="1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3" fontId="2" fillId="0" borderId="3" xfId="0" applyNumberFormat="1" applyFont="1" applyFill="1" applyBorder="1" applyAlignment="1">
      <alignment horizontal="center"/>
    </xf>
    <xf numFmtId="0" fontId="2" fillId="0" borderId="0" xfId="0" applyFont="1" applyBorder="1" applyAlignment="1"/>
    <xf numFmtId="3" fontId="2" fillId="0" borderId="9" xfId="0" applyNumberFormat="1" applyFont="1" applyFill="1" applyBorder="1" applyAlignment="1">
      <alignment horizontal="center" vertical="center"/>
    </xf>
    <xf numFmtId="3" fontId="2" fillId="3" borderId="3" xfId="0" applyNumberFormat="1" applyFont="1" applyFill="1" applyBorder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10" xfId="0" applyFont="1" applyBorder="1"/>
    <xf numFmtId="0" fontId="3" fillId="0" borderId="0" xfId="0" applyFont="1" applyBorder="1"/>
    <xf numFmtId="0" fontId="3" fillId="0" borderId="16" xfId="0" applyFont="1" applyBorder="1"/>
    <xf numFmtId="2" fontId="10" fillId="0" borderId="13" xfId="0" applyNumberFormat="1" applyFont="1" applyFill="1" applyBorder="1" applyAlignment="1" applyProtection="1">
      <alignment horizontal="center" vertical="center"/>
    </xf>
    <xf numFmtId="2" fontId="10" fillId="0" borderId="5" xfId="0" applyNumberFormat="1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3" fontId="2" fillId="2" borderId="1" xfId="0" applyNumberFormat="1" applyFont="1" applyFill="1" applyBorder="1" applyAlignment="1" applyProtection="1">
      <alignment horizontal="center"/>
      <protection locked="0"/>
    </xf>
    <xf numFmtId="3" fontId="2" fillId="2" borderId="12" xfId="0" applyNumberFormat="1" applyFont="1" applyFill="1" applyBorder="1" applyAlignment="1" applyProtection="1">
      <alignment horizontal="center"/>
      <protection locked="0"/>
    </xf>
    <xf numFmtId="3" fontId="2" fillId="2" borderId="5" xfId="0" applyNumberFormat="1" applyFont="1" applyFill="1" applyBorder="1" applyAlignment="1" applyProtection="1">
      <alignment horizontal="center"/>
      <protection locked="0"/>
    </xf>
    <xf numFmtId="3" fontId="2" fillId="0" borderId="5" xfId="0" applyNumberFormat="1" applyFont="1" applyFill="1" applyBorder="1" applyAlignment="1">
      <alignment horizontal="center"/>
    </xf>
    <xf numFmtId="3" fontId="2" fillId="0" borderId="5" xfId="0" applyNumberFormat="1" applyFont="1" applyBorder="1" applyAlignment="1">
      <alignment horizontal="center" wrapText="1"/>
    </xf>
    <xf numFmtId="1" fontId="2" fillId="2" borderId="5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vertical="center" wrapText="1"/>
    </xf>
    <xf numFmtId="0" fontId="2" fillId="0" borderId="11" xfId="0" applyFont="1" applyBorder="1" applyAlignment="1">
      <alignment horizontal="left" wrapText="1"/>
    </xf>
    <xf numFmtId="0" fontId="2" fillId="0" borderId="13" xfId="0" applyFont="1" applyBorder="1" applyAlignment="1">
      <alignment horizontal="left" wrapText="1"/>
    </xf>
    <xf numFmtId="0" fontId="2" fillId="0" borderId="0" xfId="0" applyFont="1" applyAlignment="1">
      <alignment horizontal="right"/>
    </xf>
    <xf numFmtId="0" fontId="2" fillId="0" borderId="17" xfId="0" applyFont="1" applyBorder="1" applyAlignment="1">
      <alignment horizontal="right"/>
    </xf>
    <xf numFmtId="0" fontId="12" fillId="0" borderId="8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center"/>
    </xf>
    <xf numFmtId="2" fontId="2" fillId="0" borderId="4" xfId="0" applyNumberFormat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 vertical="top"/>
    </xf>
    <xf numFmtId="0" fontId="5" fillId="0" borderId="7" xfId="0" applyFont="1" applyFill="1" applyBorder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3" borderId="11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0" fontId="2" fillId="3" borderId="13" xfId="0" applyFont="1" applyFill="1" applyBorder="1" applyAlignment="1">
      <alignment horizontal="left"/>
    </xf>
    <xf numFmtId="3" fontId="2" fillId="0" borderId="9" xfId="0" applyNumberFormat="1" applyFont="1" applyFill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29</xdr:row>
      <xdr:rowOff>76200</xdr:rowOff>
    </xdr:from>
    <xdr:to>
      <xdr:col>8</xdr:col>
      <xdr:colOff>586689</xdr:colOff>
      <xdr:row>29</xdr:row>
      <xdr:rowOff>77788</xdr:rowOff>
    </xdr:to>
    <xdr:cxnSp macro="">
      <xdr:nvCxnSpPr>
        <xdr:cNvPr id="26" name="Straight Connector 25"/>
        <xdr:cNvCxnSpPr/>
      </xdr:nvCxnSpPr>
      <xdr:spPr>
        <a:xfrm>
          <a:off x="8943975" y="5172075"/>
          <a:ext cx="5619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586739</xdr:colOff>
      <xdr:row>29</xdr:row>
      <xdr:rowOff>85728</xdr:rowOff>
    </xdr:from>
    <xdr:to>
      <xdr:col>8</xdr:col>
      <xdr:colOff>605789</xdr:colOff>
      <xdr:row>42</xdr:row>
      <xdr:rowOff>114299</xdr:rowOff>
    </xdr:to>
    <xdr:cxnSp macro="">
      <xdr:nvCxnSpPr>
        <xdr:cNvPr id="28" name="Straight Connector 27"/>
        <xdr:cNvCxnSpPr/>
      </xdr:nvCxnSpPr>
      <xdr:spPr>
        <a:xfrm rot="16200000" flipH="1">
          <a:off x="8301039" y="6386513"/>
          <a:ext cx="2419346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1030605</xdr:colOff>
      <xdr:row>42</xdr:row>
      <xdr:rowOff>104776</xdr:rowOff>
    </xdr:from>
    <xdr:to>
      <xdr:col>8</xdr:col>
      <xdr:colOff>586744</xdr:colOff>
      <xdr:row>42</xdr:row>
      <xdr:rowOff>106365</xdr:rowOff>
    </xdr:to>
    <xdr:cxnSp macro="">
      <xdr:nvCxnSpPr>
        <xdr:cNvPr id="30" name="Straight Connector 29"/>
        <xdr:cNvCxnSpPr/>
      </xdr:nvCxnSpPr>
      <xdr:spPr>
        <a:xfrm rot="10800000">
          <a:off x="2076450" y="6457951"/>
          <a:ext cx="7429500" cy="158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1021080</xdr:colOff>
      <xdr:row>42</xdr:row>
      <xdr:rowOff>104776</xdr:rowOff>
    </xdr:from>
    <xdr:to>
      <xdr:col>2</xdr:col>
      <xdr:colOff>1030605</xdr:colOff>
      <xdr:row>43</xdr:row>
      <xdr:rowOff>28576</xdr:rowOff>
    </xdr:to>
    <xdr:cxnSp macro="">
      <xdr:nvCxnSpPr>
        <xdr:cNvPr id="32" name="Straight Arrow Connector 31"/>
        <xdr:cNvCxnSpPr/>
      </xdr:nvCxnSpPr>
      <xdr:spPr>
        <a:xfrm rot="5400000">
          <a:off x="2005013" y="6519863"/>
          <a:ext cx="1333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41</xdr:row>
      <xdr:rowOff>104775</xdr:rowOff>
    </xdr:from>
    <xdr:to>
      <xdr:col>8</xdr:col>
      <xdr:colOff>520123</xdr:colOff>
      <xdr:row>41</xdr:row>
      <xdr:rowOff>106363</xdr:rowOff>
    </xdr:to>
    <xdr:cxnSp macro="">
      <xdr:nvCxnSpPr>
        <xdr:cNvPr id="34" name="Straight Connector 33"/>
        <xdr:cNvCxnSpPr/>
      </xdr:nvCxnSpPr>
      <xdr:spPr>
        <a:xfrm>
          <a:off x="6943725" y="6648450"/>
          <a:ext cx="5048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670560</xdr:colOff>
      <xdr:row>41</xdr:row>
      <xdr:rowOff>104775</xdr:rowOff>
    </xdr:from>
    <xdr:to>
      <xdr:col>8</xdr:col>
      <xdr:colOff>868680</xdr:colOff>
      <xdr:row>41</xdr:row>
      <xdr:rowOff>106363</xdr:rowOff>
    </xdr:to>
    <xdr:cxnSp macro="">
      <xdr:nvCxnSpPr>
        <xdr:cNvPr id="38" name="Straight Connector 37"/>
        <xdr:cNvCxnSpPr/>
      </xdr:nvCxnSpPr>
      <xdr:spPr>
        <a:xfrm>
          <a:off x="7591425" y="6648450"/>
          <a:ext cx="1905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877411</xdr:colOff>
      <xdr:row>41</xdr:row>
      <xdr:rowOff>105569</xdr:rowOff>
    </xdr:from>
    <xdr:to>
      <xdr:col>8</xdr:col>
      <xdr:colOff>878999</xdr:colOff>
      <xdr:row>44</xdr:row>
      <xdr:rowOff>105569</xdr:rowOff>
    </xdr:to>
    <xdr:cxnSp macro="">
      <xdr:nvCxnSpPr>
        <xdr:cNvPr id="40" name="Straight Connector 39"/>
        <xdr:cNvCxnSpPr/>
      </xdr:nvCxnSpPr>
      <xdr:spPr>
        <a:xfrm rot="5400000">
          <a:off x="7477125" y="6962775"/>
          <a:ext cx="6286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1078231</xdr:colOff>
      <xdr:row>44</xdr:row>
      <xdr:rowOff>104775</xdr:rowOff>
    </xdr:from>
    <xdr:to>
      <xdr:col>8</xdr:col>
      <xdr:colOff>861056</xdr:colOff>
      <xdr:row>44</xdr:row>
      <xdr:rowOff>106363</xdr:rowOff>
    </xdr:to>
    <xdr:cxnSp macro="">
      <xdr:nvCxnSpPr>
        <xdr:cNvPr id="42" name="Straight Connector 41"/>
        <xdr:cNvCxnSpPr/>
      </xdr:nvCxnSpPr>
      <xdr:spPr>
        <a:xfrm rot="10800000">
          <a:off x="6115051" y="8763000"/>
          <a:ext cx="3838577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1077436</xdr:colOff>
      <xdr:row>43</xdr:row>
      <xdr:rowOff>174149</xdr:rowOff>
    </xdr:from>
    <xdr:to>
      <xdr:col>4</xdr:col>
      <xdr:colOff>1079024</xdr:colOff>
      <xdr:row>44</xdr:row>
      <xdr:rowOff>105569</xdr:rowOff>
    </xdr:to>
    <xdr:cxnSp macro="">
      <xdr:nvCxnSpPr>
        <xdr:cNvPr id="44" name="Straight Arrow Connector 43"/>
        <xdr:cNvCxnSpPr/>
      </xdr:nvCxnSpPr>
      <xdr:spPr>
        <a:xfrm rot="5400000" flipH="1" flipV="1">
          <a:off x="6048375" y="8696325"/>
          <a:ext cx="1333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50</xdr:row>
      <xdr:rowOff>104775</xdr:rowOff>
    </xdr:from>
    <xdr:to>
      <xdr:col>8</xdr:col>
      <xdr:colOff>577269</xdr:colOff>
      <xdr:row>50</xdr:row>
      <xdr:rowOff>106363</xdr:rowOff>
    </xdr:to>
    <xdr:cxnSp macro="">
      <xdr:nvCxnSpPr>
        <xdr:cNvPr id="12" name="Straight Connector 11"/>
        <xdr:cNvCxnSpPr/>
      </xdr:nvCxnSpPr>
      <xdr:spPr>
        <a:xfrm>
          <a:off x="8991600" y="11172825"/>
          <a:ext cx="5429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576422</xdr:colOff>
      <xdr:row>50</xdr:row>
      <xdr:rowOff>114302</xdr:rowOff>
    </xdr:from>
    <xdr:to>
      <xdr:col>8</xdr:col>
      <xdr:colOff>577216</xdr:colOff>
      <xdr:row>67</xdr:row>
      <xdr:rowOff>86518</xdr:rowOff>
    </xdr:to>
    <xdr:cxnSp macro="">
      <xdr:nvCxnSpPr>
        <xdr:cNvPr id="14" name="Straight Connector 13"/>
        <xdr:cNvCxnSpPr/>
      </xdr:nvCxnSpPr>
      <xdr:spPr>
        <a:xfrm rot="5400000">
          <a:off x="8133558" y="12582526"/>
          <a:ext cx="2801141" cy="7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1021080</xdr:colOff>
      <xdr:row>67</xdr:row>
      <xdr:rowOff>89217</xdr:rowOff>
    </xdr:from>
    <xdr:to>
      <xdr:col>8</xdr:col>
      <xdr:colOff>577219</xdr:colOff>
      <xdr:row>67</xdr:row>
      <xdr:rowOff>105091</xdr:rowOff>
    </xdr:to>
    <xdr:cxnSp macro="">
      <xdr:nvCxnSpPr>
        <xdr:cNvPr id="16" name="Straight Connector 15"/>
        <xdr:cNvCxnSpPr/>
      </xdr:nvCxnSpPr>
      <xdr:spPr>
        <a:xfrm rot="10800000" flipV="1">
          <a:off x="2066925" y="13993812"/>
          <a:ext cx="7467600" cy="793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1010762</xdr:colOff>
      <xdr:row>67</xdr:row>
      <xdr:rowOff>88423</xdr:rowOff>
    </xdr:from>
    <xdr:to>
      <xdr:col>2</xdr:col>
      <xdr:colOff>1012350</xdr:colOff>
      <xdr:row>68</xdr:row>
      <xdr:rowOff>10699</xdr:rowOff>
    </xdr:to>
    <xdr:cxnSp macro="">
      <xdr:nvCxnSpPr>
        <xdr:cNvPr id="18" name="Straight Arrow Connector 17"/>
        <xdr:cNvCxnSpPr/>
      </xdr:nvCxnSpPr>
      <xdr:spPr>
        <a:xfrm rot="5400000">
          <a:off x="1995488" y="14054137"/>
          <a:ext cx="1238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1796415</xdr:colOff>
      <xdr:row>66</xdr:row>
      <xdr:rowOff>87630</xdr:rowOff>
    </xdr:from>
    <xdr:to>
      <xdr:col>8</xdr:col>
      <xdr:colOff>510410</xdr:colOff>
      <xdr:row>66</xdr:row>
      <xdr:rowOff>89218</xdr:rowOff>
    </xdr:to>
    <xdr:cxnSp macro="">
      <xdr:nvCxnSpPr>
        <xdr:cNvPr id="20" name="Straight Connector 19"/>
        <xdr:cNvCxnSpPr/>
      </xdr:nvCxnSpPr>
      <xdr:spPr>
        <a:xfrm>
          <a:off x="6934200" y="11658600"/>
          <a:ext cx="5048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643890</xdr:colOff>
      <xdr:row>66</xdr:row>
      <xdr:rowOff>87630</xdr:rowOff>
    </xdr:from>
    <xdr:to>
      <xdr:col>8</xdr:col>
      <xdr:colOff>842010</xdr:colOff>
      <xdr:row>66</xdr:row>
      <xdr:rowOff>89218</xdr:rowOff>
    </xdr:to>
    <xdr:cxnSp macro="">
      <xdr:nvCxnSpPr>
        <xdr:cNvPr id="22" name="Straight Connector 21"/>
        <xdr:cNvCxnSpPr/>
      </xdr:nvCxnSpPr>
      <xdr:spPr>
        <a:xfrm>
          <a:off x="7572375" y="11658600"/>
          <a:ext cx="1905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850741</xdr:colOff>
      <xdr:row>66</xdr:row>
      <xdr:rowOff>88424</xdr:rowOff>
    </xdr:from>
    <xdr:to>
      <xdr:col>8</xdr:col>
      <xdr:colOff>852329</xdr:colOff>
      <xdr:row>69</xdr:row>
      <xdr:rowOff>88424</xdr:rowOff>
    </xdr:to>
    <xdr:cxnSp macro="">
      <xdr:nvCxnSpPr>
        <xdr:cNvPr id="24" name="Straight Connector 23"/>
        <xdr:cNvCxnSpPr/>
      </xdr:nvCxnSpPr>
      <xdr:spPr>
        <a:xfrm rot="5400000">
          <a:off x="7458075" y="11972925"/>
          <a:ext cx="6286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510540</xdr:colOff>
      <xdr:row>69</xdr:row>
      <xdr:rowOff>87629</xdr:rowOff>
    </xdr:from>
    <xdr:to>
      <xdr:col>8</xdr:col>
      <xdr:colOff>851534</xdr:colOff>
      <xdr:row>69</xdr:row>
      <xdr:rowOff>106681</xdr:rowOff>
    </xdr:to>
    <xdr:cxnSp macro="">
      <xdr:nvCxnSpPr>
        <xdr:cNvPr id="27" name="Straight Connector 26"/>
        <xdr:cNvCxnSpPr/>
      </xdr:nvCxnSpPr>
      <xdr:spPr>
        <a:xfrm rot="10800000" flipV="1">
          <a:off x="5562600" y="14411324"/>
          <a:ext cx="4381502" cy="95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510541</xdr:colOff>
      <xdr:row>68</xdr:row>
      <xdr:rowOff>191294</xdr:rowOff>
    </xdr:from>
    <xdr:to>
      <xdr:col>4</xdr:col>
      <xdr:colOff>511335</xdr:colOff>
      <xdr:row>69</xdr:row>
      <xdr:rowOff>104775</xdr:rowOff>
    </xdr:to>
    <xdr:cxnSp macro="">
      <xdr:nvCxnSpPr>
        <xdr:cNvPr id="31" name="Straight Arrow Connector 30"/>
        <xdr:cNvCxnSpPr/>
      </xdr:nvCxnSpPr>
      <xdr:spPr>
        <a:xfrm rot="5400000" flipH="1" flipV="1">
          <a:off x="5501482" y="14358938"/>
          <a:ext cx="123031" cy="7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</xdr:colOff>
      <xdr:row>75</xdr:row>
      <xdr:rowOff>106680</xdr:rowOff>
    </xdr:from>
    <xdr:to>
      <xdr:col>7</xdr:col>
      <xdr:colOff>388620</xdr:colOff>
      <xdr:row>75</xdr:row>
      <xdr:rowOff>106680</xdr:rowOff>
    </xdr:to>
    <xdr:cxnSp macro="">
      <xdr:nvCxnSpPr>
        <xdr:cNvPr id="25" name="Straight Connector 24"/>
        <xdr:cNvCxnSpPr/>
      </xdr:nvCxnSpPr>
      <xdr:spPr>
        <a:xfrm>
          <a:off x="7421880" y="15057120"/>
          <a:ext cx="5410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396243</xdr:colOff>
      <xdr:row>70</xdr:row>
      <xdr:rowOff>105570</xdr:rowOff>
    </xdr:from>
    <xdr:to>
      <xdr:col>7</xdr:col>
      <xdr:colOff>397035</xdr:colOff>
      <xdr:row>75</xdr:row>
      <xdr:rowOff>106680</xdr:rowOff>
    </xdr:to>
    <xdr:cxnSp macro="">
      <xdr:nvCxnSpPr>
        <xdr:cNvPr id="33" name="Straight Connector 32"/>
        <xdr:cNvCxnSpPr/>
      </xdr:nvCxnSpPr>
      <xdr:spPr>
        <a:xfrm flipV="1">
          <a:off x="7970523" y="13867290"/>
          <a:ext cx="792" cy="99171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586740</xdr:colOff>
      <xdr:row>70</xdr:row>
      <xdr:rowOff>104776</xdr:rowOff>
    </xdr:from>
    <xdr:to>
      <xdr:col>7</xdr:col>
      <xdr:colOff>396242</xdr:colOff>
      <xdr:row>70</xdr:row>
      <xdr:rowOff>106363</xdr:rowOff>
    </xdr:to>
    <xdr:cxnSp macro="">
      <xdr:nvCxnSpPr>
        <xdr:cNvPr id="36" name="Straight Connector 35"/>
        <xdr:cNvCxnSpPr/>
      </xdr:nvCxnSpPr>
      <xdr:spPr>
        <a:xfrm rot="10800000">
          <a:off x="6696075" y="14620876"/>
          <a:ext cx="1047752" cy="158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585947</xdr:colOff>
      <xdr:row>69</xdr:row>
      <xdr:rowOff>121920</xdr:rowOff>
    </xdr:from>
    <xdr:to>
      <xdr:col>5</xdr:col>
      <xdr:colOff>586740</xdr:colOff>
      <xdr:row>70</xdr:row>
      <xdr:rowOff>105569</xdr:rowOff>
    </xdr:to>
    <xdr:cxnSp macro="">
      <xdr:nvCxnSpPr>
        <xdr:cNvPr id="43" name="Straight Connector 42"/>
        <xdr:cNvCxnSpPr/>
      </xdr:nvCxnSpPr>
      <xdr:spPr>
        <a:xfrm flipV="1">
          <a:off x="6887687" y="13685520"/>
          <a:ext cx="793" cy="18176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586739</xdr:colOff>
      <xdr:row>68</xdr:row>
      <xdr:rowOff>198120</xdr:rowOff>
    </xdr:from>
    <xdr:to>
      <xdr:col>5</xdr:col>
      <xdr:colOff>586740</xdr:colOff>
      <xdr:row>69</xdr:row>
      <xdr:rowOff>125985</xdr:rowOff>
    </xdr:to>
    <xdr:cxnSp macro="">
      <xdr:nvCxnSpPr>
        <xdr:cNvPr id="46" name="Straight Arrow Connector 45"/>
        <xdr:cNvCxnSpPr/>
      </xdr:nvCxnSpPr>
      <xdr:spPr>
        <a:xfrm flipV="1">
          <a:off x="6888479" y="13754100"/>
          <a:ext cx="1" cy="13360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1059181</xdr:colOff>
      <xdr:row>68</xdr:row>
      <xdr:rowOff>28575</xdr:rowOff>
    </xdr:from>
    <xdr:to>
      <xdr:col>5</xdr:col>
      <xdr:colOff>38101</xdr:colOff>
      <xdr:row>68</xdr:row>
      <xdr:rowOff>163930</xdr:rowOff>
    </xdr:to>
    <xdr:cxnSp macro="">
      <xdr:nvCxnSpPr>
        <xdr:cNvPr id="35" name="Straight Connector 34"/>
        <xdr:cNvCxnSpPr/>
      </xdr:nvCxnSpPr>
      <xdr:spPr>
        <a:xfrm rot="5400000">
          <a:off x="6057901" y="12973050"/>
          <a:ext cx="142875" cy="66675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29</xdr:row>
      <xdr:rowOff>76200</xdr:rowOff>
    </xdr:from>
    <xdr:to>
      <xdr:col>8</xdr:col>
      <xdr:colOff>586689</xdr:colOff>
      <xdr:row>29</xdr:row>
      <xdr:rowOff>77788</xdr:rowOff>
    </xdr:to>
    <xdr:cxnSp macro="">
      <xdr:nvCxnSpPr>
        <xdr:cNvPr id="2" name="Straight Connector 1"/>
        <xdr:cNvCxnSpPr/>
      </xdr:nvCxnSpPr>
      <xdr:spPr>
        <a:xfrm>
          <a:off x="9389745" y="5829300"/>
          <a:ext cx="577164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586739</xdr:colOff>
      <xdr:row>29</xdr:row>
      <xdr:rowOff>85728</xdr:rowOff>
    </xdr:from>
    <xdr:to>
      <xdr:col>8</xdr:col>
      <xdr:colOff>605789</xdr:colOff>
      <xdr:row>42</xdr:row>
      <xdr:rowOff>114299</xdr:rowOff>
    </xdr:to>
    <xdr:cxnSp macro="">
      <xdr:nvCxnSpPr>
        <xdr:cNvPr id="3" name="Straight Connector 2"/>
        <xdr:cNvCxnSpPr/>
      </xdr:nvCxnSpPr>
      <xdr:spPr>
        <a:xfrm rot="16200000" flipH="1">
          <a:off x="8662988" y="7142799"/>
          <a:ext cx="2626991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1030605</xdr:colOff>
      <xdr:row>42</xdr:row>
      <xdr:rowOff>104776</xdr:rowOff>
    </xdr:from>
    <xdr:to>
      <xdr:col>8</xdr:col>
      <xdr:colOff>586744</xdr:colOff>
      <xdr:row>42</xdr:row>
      <xdr:rowOff>106365</xdr:rowOff>
    </xdr:to>
    <xdr:cxnSp macro="">
      <xdr:nvCxnSpPr>
        <xdr:cNvPr id="4" name="Straight Connector 3"/>
        <xdr:cNvCxnSpPr/>
      </xdr:nvCxnSpPr>
      <xdr:spPr>
        <a:xfrm rot="10800000">
          <a:off x="2135505" y="8456296"/>
          <a:ext cx="7831459" cy="158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1021080</xdr:colOff>
      <xdr:row>42</xdr:row>
      <xdr:rowOff>104776</xdr:rowOff>
    </xdr:from>
    <xdr:to>
      <xdr:col>2</xdr:col>
      <xdr:colOff>1030605</xdr:colOff>
      <xdr:row>43</xdr:row>
      <xdr:rowOff>28576</xdr:rowOff>
    </xdr:to>
    <xdr:cxnSp macro="">
      <xdr:nvCxnSpPr>
        <xdr:cNvPr id="5" name="Straight Arrow Connector 4"/>
        <xdr:cNvCxnSpPr/>
      </xdr:nvCxnSpPr>
      <xdr:spPr>
        <a:xfrm rot="5400000">
          <a:off x="2065973" y="8516303"/>
          <a:ext cx="12954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41</xdr:row>
      <xdr:rowOff>104775</xdr:rowOff>
    </xdr:from>
    <xdr:to>
      <xdr:col>8</xdr:col>
      <xdr:colOff>520123</xdr:colOff>
      <xdr:row>41</xdr:row>
      <xdr:rowOff>106363</xdr:rowOff>
    </xdr:to>
    <xdr:cxnSp macro="">
      <xdr:nvCxnSpPr>
        <xdr:cNvPr id="6" name="Straight Connector 5"/>
        <xdr:cNvCxnSpPr/>
      </xdr:nvCxnSpPr>
      <xdr:spPr>
        <a:xfrm>
          <a:off x="9380220" y="8250555"/>
          <a:ext cx="520123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670560</xdr:colOff>
      <xdr:row>41</xdr:row>
      <xdr:rowOff>104775</xdr:rowOff>
    </xdr:from>
    <xdr:to>
      <xdr:col>8</xdr:col>
      <xdr:colOff>868680</xdr:colOff>
      <xdr:row>41</xdr:row>
      <xdr:rowOff>106363</xdr:rowOff>
    </xdr:to>
    <xdr:cxnSp macro="">
      <xdr:nvCxnSpPr>
        <xdr:cNvPr id="7" name="Straight Connector 6"/>
        <xdr:cNvCxnSpPr/>
      </xdr:nvCxnSpPr>
      <xdr:spPr>
        <a:xfrm>
          <a:off x="10050780" y="8250555"/>
          <a:ext cx="19812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877411</xdr:colOff>
      <xdr:row>41</xdr:row>
      <xdr:rowOff>105569</xdr:rowOff>
    </xdr:from>
    <xdr:to>
      <xdr:col>8</xdr:col>
      <xdr:colOff>878999</xdr:colOff>
      <xdr:row>44</xdr:row>
      <xdr:rowOff>105569</xdr:rowOff>
    </xdr:to>
    <xdr:cxnSp macro="">
      <xdr:nvCxnSpPr>
        <xdr:cNvPr id="8" name="Straight Connector 7"/>
        <xdr:cNvCxnSpPr/>
      </xdr:nvCxnSpPr>
      <xdr:spPr>
        <a:xfrm rot="5400000">
          <a:off x="9949815" y="8559165"/>
          <a:ext cx="61722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1078231</xdr:colOff>
      <xdr:row>44</xdr:row>
      <xdr:rowOff>104775</xdr:rowOff>
    </xdr:from>
    <xdr:to>
      <xdr:col>8</xdr:col>
      <xdr:colOff>861056</xdr:colOff>
      <xdr:row>44</xdr:row>
      <xdr:rowOff>106363</xdr:rowOff>
    </xdr:to>
    <xdr:cxnSp macro="">
      <xdr:nvCxnSpPr>
        <xdr:cNvPr id="9" name="Straight Connector 8"/>
        <xdr:cNvCxnSpPr/>
      </xdr:nvCxnSpPr>
      <xdr:spPr>
        <a:xfrm rot="10800000">
          <a:off x="6290311" y="8867775"/>
          <a:ext cx="395096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1077436</xdr:colOff>
      <xdr:row>43</xdr:row>
      <xdr:rowOff>174149</xdr:rowOff>
    </xdr:from>
    <xdr:to>
      <xdr:col>4</xdr:col>
      <xdr:colOff>1079024</xdr:colOff>
      <xdr:row>44</xdr:row>
      <xdr:rowOff>105569</xdr:rowOff>
    </xdr:to>
    <xdr:cxnSp macro="">
      <xdr:nvCxnSpPr>
        <xdr:cNvPr id="10" name="Straight Arrow Connector 9"/>
        <xdr:cNvCxnSpPr/>
      </xdr:nvCxnSpPr>
      <xdr:spPr>
        <a:xfrm rot="5400000" flipH="1" flipV="1">
          <a:off x="6221730" y="8799195"/>
          <a:ext cx="13716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50</xdr:row>
      <xdr:rowOff>104775</xdr:rowOff>
    </xdr:from>
    <xdr:to>
      <xdr:col>8</xdr:col>
      <xdr:colOff>577269</xdr:colOff>
      <xdr:row>50</xdr:row>
      <xdr:rowOff>106363</xdr:rowOff>
    </xdr:to>
    <xdr:cxnSp macro="">
      <xdr:nvCxnSpPr>
        <xdr:cNvPr id="11" name="Straight Connector 10"/>
        <xdr:cNvCxnSpPr/>
      </xdr:nvCxnSpPr>
      <xdr:spPr>
        <a:xfrm>
          <a:off x="9399270" y="10064115"/>
          <a:ext cx="558219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576422</xdr:colOff>
      <xdr:row>50</xdr:row>
      <xdr:rowOff>114302</xdr:rowOff>
    </xdr:from>
    <xdr:to>
      <xdr:col>8</xdr:col>
      <xdr:colOff>577216</xdr:colOff>
      <xdr:row>67</xdr:row>
      <xdr:rowOff>86518</xdr:rowOff>
    </xdr:to>
    <xdr:cxnSp macro="">
      <xdr:nvCxnSpPr>
        <xdr:cNvPr id="12" name="Straight Connector 11"/>
        <xdr:cNvCxnSpPr/>
      </xdr:nvCxnSpPr>
      <xdr:spPr>
        <a:xfrm rot="5400000">
          <a:off x="8275481" y="11754803"/>
          <a:ext cx="3363116" cy="79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1021080</xdr:colOff>
      <xdr:row>67</xdr:row>
      <xdr:rowOff>89217</xdr:rowOff>
    </xdr:from>
    <xdr:to>
      <xdr:col>8</xdr:col>
      <xdr:colOff>577219</xdr:colOff>
      <xdr:row>67</xdr:row>
      <xdr:rowOff>105091</xdr:rowOff>
    </xdr:to>
    <xdr:cxnSp macro="">
      <xdr:nvCxnSpPr>
        <xdr:cNvPr id="13" name="Straight Connector 12"/>
        <xdr:cNvCxnSpPr/>
      </xdr:nvCxnSpPr>
      <xdr:spPr>
        <a:xfrm rot="10800000" flipV="1">
          <a:off x="2125980" y="13439457"/>
          <a:ext cx="7831459" cy="1587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1010762</xdr:colOff>
      <xdr:row>67</xdr:row>
      <xdr:rowOff>88423</xdr:rowOff>
    </xdr:from>
    <xdr:to>
      <xdr:col>2</xdr:col>
      <xdr:colOff>1012350</xdr:colOff>
      <xdr:row>68</xdr:row>
      <xdr:rowOff>10699</xdr:rowOff>
    </xdr:to>
    <xdr:cxnSp macro="">
      <xdr:nvCxnSpPr>
        <xdr:cNvPr id="14" name="Straight Arrow Connector 13"/>
        <xdr:cNvCxnSpPr/>
      </xdr:nvCxnSpPr>
      <xdr:spPr>
        <a:xfrm rot="5400000">
          <a:off x="2052448" y="13501877"/>
          <a:ext cx="128016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1796415</xdr:colOff>
      <xdr:row>66</xdr:row>
      <xdr:rowOff>87630</xdr:rowOff>
    </xdr:from>
    <xdr:to>
      <xdr:col>8</xdr:col>
      <xdr:colOff>510410</xdr:colOff>
      <xdr:row>66</xdr:row>
      <xdr:rowOff>89218</xdr:rowOff>
    </xdr:to>
    <xdr:cxnSp macro="">
      <xdr:nvCxnSpPr>
        <xdr:cNvPr id="15" name="Straight Connector 14"/>
        <xdr:cNvCxnSpPr/>
      </xdr:nvCxnSpPr>
      <xdr:spPr>
        <a:xfrm>
          <a:off x="9370695" y="13232130"/>
          <a:ext cx="51993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643890</xdr:colOff>
      <xdr:row>66</xdr:row>
      <xdr:rowOff>87630</xdr:rowOff>
    </xdr:from>
    <xdr:to>
      <xdr:col>8</xdr:col>
      <xdr:colOff>842010</xdr:colOff>
      <xdr:row>66</xdr:row>
      <xdr:rowOff>89218</xdr:rowOff>
    </xdr:to>
    <xdr:cxnSp macro="">
      <xdr:nvCxnSpPr>
        <xdr:cNvPr id="16" name="Straight Connector 15"/>
        <xdr:cNvCxnSpPr/>
      </xdr:nvCxnSpPr>
      <xdr:spPr>
        <a:xfrm>
          <a:off x="10024110" y="13232130"/>
          <a:ext cx="19812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850741</xdr:colOff>
      <xdr:row>66</xdr:row>
      <xdr:rowOff>88424</xdr:rowOff>
    </xdr:from>
    <xdr:to>
      <xdr:col>8</xdr:col>
      <xdr:colOff>852329</xdr:colOff>
      <xdr:row>69</xdr:row>
      <xdr:rowOff>88424</xdr:rowOff>
    </xdr:to>
    <xdr:cxnSp macro="">
      <xdr:nvCxnSpPr>
        <xdr:cNvPr id="17" name="Straight Connector 16"/>
        <xdr:cNvCxnSpPr/>
      </xdr:nvCxnSpPr>
      <xdr:spPr>
        <a:xfrm rot="5400000">
          <a:off x="9923145" y="13540740"/>
          <a:ext cx="61722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510540</xdr:colOff>
      <xdr:row>69</xdr:row>
      <xdr:rowOff>87629</xdr:rowOff>
    </xdr:from>
    <xdr:to>
      <xdr:col>8</xdr:col>
      <xdr:colOff>851534</xdr:colOff>
      <xdr:row>69</xdr:row>
      <xdr:rowOff>106681</xdr:rowOff>
    </xdr:to>
    <xdr:cxnSp macro="">
      <xdr:nvCxnSpPr>
        <xdr:cNvPr id="18" name="Straight Connector 17"/>
        <xdr:cNvCxnSpPr/>
      </xdr:nvCxnSpPr>
      <xdr:spPr>
        <a:xfrm rot="10800000" flipV="1">
          <a:off x="5722620" y="13849349"/>
          <a:ext cx="4509134" cy="1905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510541</xdr:colOff>
      <xdr:row>68</xdr:row>
      <xdr:rowOff>191294</xdr:rowOff>
    </xdr:from>
    <xdr:to>
      <xdr:col>4</xdr:col>
      <xdr:colOff>511335</xdr:colOff>
      <xdr:row>69</xdr:row>
      <xdr:rowOff>104775</xdr:rowOff>
    </xdr:to>
    <xdr:cxnSp macro="">
      <xdr:nvCxnSpPr>
        <xdr:cNvPr id="19" name="Straight Arrow Connector 18"/>
        <xdr:cNvCxnSpPr/>
      </xdr:nvCxnSpPr>
      <xdr:spPr>
        <a:xfrm rot="5400000" flipH="1" flipV="1">
          <a:off x="5663407" y="13806488"/>
          <a:ext cx="119221" cy="7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</xdr:colOff>
      <xdr:row>75</xdr:row>
      <xdr:rowOff>106680</xdr:rowOff>
    </xdr:from>
    <xdr:to>
      <xdr:col>7</xdr:col>
      <xdr:colOff>388620</xdr:colOff>
      <xdr:row>75</xdr:row>
      <xdr:rowOff>106680</xdr:rowOff>
    </xdr:to>
    <xdr:cxnSp macro="">
      <xdr:nvCxnSpPr>
        <xdr:cNvPr id="20" name="Straight Connector 19"/>
        <xdr:cNvCxnSpPr/>
      </xdr:nvCxnSpPr>
      <xdr:spPr>
        <a:xfrm>
          <a:off x="7421880" y="15057120"/>
          <a:ext cx="5410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396243</xdr:colOff>
      <xdr:row>70</xdr:row>
      <xdr:rowOff>105570</xdr:rowOff>
    </xdr:from>
    <xdr:to>
      <xdr:col>7</xdr:col>
      <xdr:colOff>397035</xdr:colOff>
      <xdr:row>75</xdr:row>
      <xdr:rowOff>106680</xdr:rowOff>
    </xdr:to>
    <xdr:cxnSp macro="">
      <xdr:nvCxnSpPr>
        <xdr:cNvPr id="21" name="Straight Connector 20"/>
        <xdr:cNvCxnSpPr/>
      </xdr:nvCxnSpPr>
      <xdr:spPr>
        <a:xfrm flipV="1">
          <a:off x="7970523" y="14065410"/>
          <a:ext cx="792" cy="99171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586740</xdr:colOff>
      <xdr:row>70</xdr:row>
      <xdr:rowOff>104776</xdr:rowOff>
    </xdr:from>
    <xdr:to>
      <xdr:col>7</xdr:col>
      <xdr:colOff>396242</xdr:colOff>
      <xdr:row>70</xdr:row>
      <xdr:rowOff>106363</xdr:rowOff>
    </xdr:to>
    <xdr:cxnSp macro="">
      <xdr:nvCxnSpPr>
        <xdr:cNvPr id="22" name="Straight Connector 21"/>
        <xdr:cNvCxnSpPr/>
      </xdr:nvCxnSpPr>
      <xdr:spPr>
        <a:xfrm rot="10800000">
          <a:off x="6888480" y="14064616"/>
          <a:ext cx="1082042" cy="158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585947</xdr:colOff>
      <xdr:row>69</xdr:row>
      <xdr:rowOff>121920</xdr:rowOff>
    </xdr:from>
    <xdr:to>
      <xdr:col>5</xdr:col>
      <xdr:colOff>586740</xdr:colOff>
      <xdr:row>70</xdr:row>
      <xdr:rowOff>105569</xdr:rowOff>
    </xdr:to>
    <xdr:cxnSp macro="">
      <xdr:nvCxnSpPr>
        <xdr:cNvPr id="23" name="Straight Connector 22"/>
        <xdr:cNvCxnSpPr/>
      </xdr:nvCxnSpPr>
      <xdr:spPr>
        <a:xfrm flipV="1">
          <a:off x="6887687" y="13883640"/>
          <a:ext cx="793" cy="18176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586739</xdr:colOff>
      <xdr:row>68</xdr:row>
      <xdr:rowOff>198120</xdr:rowOff>
    </xdr:from>
    <xdr:to>
      <xdr:col>5</xdr:col>
      <xdr:colOff>586740</xdr:colOff>
      <xdr:row>69</xdr:row>
      <xdr:rowOff>125985</xdr:rowOff>
    </xdr:to>
    <xdr:cxnSp macro="">
      <xdr:nvCxnSpPr>
        <xdr:cNvPr id="24" name="Straight Arrow Connector 23"/>
        <xdr:cNvCxnSpPr/>
      </xdr:nvCxnSpPr>
      <xdr:spPr>
        <a:xfrm flipV="1">
          <a:off x="6888479" y="13754100"/>
          <a:ext cx="1" cy="13360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1059181</xdr:colOff>
      <xdr:row>68</xdr:row>
      <xdr:rowOff>28575</xdr:rowOff>
    </xdr:from>
    <xdr:to>
      <xdr:col>5</xdr:col>
      <xdr:colOff>38101</xdr:colOff>
      <xdr:row>68</xdr:row>
      <xdr:rowOff>163930</xdr:rowOff>
    </xdr:to>
    <xdr:cxnSp macro="">
      <xdr:nvCxnSpPr>
        <xdr:cNvPr id="25" name="Straight Connector 24"/>
        <xdr:cNvCxnSpPr/>
      </xdr:nvCxnSpPr>
      <xdr:spPr>
        <a:xfrm rot="5400000">
          <a:off x="6237873" y="13617943"/>
          <a:ext cx="135355" cy="6858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80"/>
  <sheetViews>
    <sheetView topLeftCell="A48" zoomScale="75" zoomScaleNormal="75" workbookViewId="0">
      <selection activeCell="H77" sqref="H77"/>
    </sheetView>
  </sheetViews>
  <sheetFormatPr defaultRowHeight="13.2" x14ac:dyDescent="0.25"/>
  <cols>
    <col min="1" max="1" width="7.109375" customWidth="1"/>
    <col min="2" max="2" width="9" customWidth="1"/>
    <col min="3" max="3" width="29.88671875" customWidth="1"/>
    <col min="4" max="4" width="30" customWidth="1"/>
    <col min="5" max="6" width="15.88671875" customWidth="1"/>
    <col min="7" max="7" width="2.6640625" customWidth="1"/>
    <col min="8" max="8" width="26.33203125" customWidth="1"/>
    <col min="9" max="9" width="17.44140625" customWidth="1"/>
  </cols>
  <sheetData>
    <row r="1" spans="1:8" ht="15.6" x14ac:dyDescent="0.3">
      <c r="A1" s="1"/>
      <c r="B1" s="85" t="s">
        <v>0</v>
      </c>
      <c r="C1" s="85"/>
      <c r="D1" s="85"/>
      <c r="E1" s="85"/>
      <c r="F1" s="85"/>
      <c r="G1" s="85"/>
      <c r="H1" s="85"/>
    </row>
    <row r="2" spans="1:8" ht="15.6" x14ac:dyDescent="0.3">
      <c r="A2" s="1"/>
      <c r="B2" s="2"/>
      <c r="C2" s="2"/>
      <c r="D2" s="1"/>
      <c r="E2" s="1"/>
      <c r="F2" s="1"/>
      <c r="G2" s="3"/>
      <c r="H2" s="4"/>
    </row>
    <row r="3" spans="1:8" ht="15.6" x14ac:dyDescent="0.3">
      <c r="A3" s="1"/>
      <c r="B3" s="85" t="s">
        <v>1</v>
      </c>
      <c r="C3" s="85"/>
      <c r="D3" s="85"/>
      <c r="E3" s="85"/>
      <c r="F3" s="85"/>
      <c r="G3" s="85"/>
      <c r="H3" s="85"/>
    </row>
    <row r="4" spans="1:8" ht="15.6" x14ac:dyDescent="0.3">
      <c r="A4" s="1"/>
      <c r="B4" s="81" t="s">
        <v>35</v>
      </c>
      <c r="C4" s="81"/>
      <c r="D4" s="81"/>
      <c r="E4" s="81"/>
      <c r="F4" s="81"/>
      <c r="G4" s="81"/>
      <c r="H4" s="81"/>
    </row>
    <row r="5" spans="1:8" ht="15.6" x14ac:dyDescent="0.3">
      <c r="A5" s="1"/>
      <c r="B5" s="86" t="s">
        <v>2</v>
      </c>
      <c r="C5" s="86"/>
      <c r="D5" s="86"/>
      <c r="E5" s="86"/>
      <c r="F5" s="86"/>
      <c r="G5" s="86"/>
      <c r="H5" s="86"/>
    </row>
    <row r="6" spans="1:8" ht="15.6" x14ac:dyDescent="0.3">
      <c r="A6" s="1"/>
      <c r="B6" s="86"/>
      <c r="C6" s="86"/>
      <c r="D6" s="86"/>
      <c r="E6" s="86"/>
      <c r="F6" s="86"/>
      <c r="G6" s="86"/>
      <c r="H6" s="86"/>
    </row>
    <row r="7" spans="1:8" ht="15.6" x14ac:dyDescent="0.3">
      <c r="A7" s="1"/>
      <c r="B7" s="86"/>
      <c r="C7" s="86"/>
      <c r="D7" s="86"/>
      <c r="E7" s="86"/>
      <c r="F7" s="86"/>
      <c r="G7" s="86"/>
      <c r="H7" s="86"/>
    </row>
    <row r="8" spans="1:8" ht="15.6" customHeight="1" x14ac:dyDescent="0.3">
      <c r="A8" s="1"/>
      <c r="B8" s="54"/>
      <c r="C8" s="71" t="s">
        <v>48</v>
      </c>
      <c r="D8" s="71"/>
      <c r="E8" s="72"/>
      <c r="F8" s="67" t="str">
        <f>""</f>
        <v/>
      </c>
      <c r="G8" s="54"/>
      <c r="H8" s="54"/>
    </row>
    <row r="9" spans="1:8" ht="15.6" x14ac:dyDescent="0.3">
      <c r="A9" s="1"/>
      <c r="B9" s="2"/>
      <c r="C9" s="2"/>
      <c r="D9" s="1"/>
      <c r="E9" s="1"/>
      <c r="F9" s="1"/>
      <c r="G9" s="3"/>
      <c r="H9" s="4"/>
    </row>
    <row r="10" spans="1:8" ht="15.6" x14ac:dyDescent="0.3">
      <c r="A10" s="6" t="s">
        <v>3</v>
      </c>
      <c r="B10" s="87" t="s">
        <v>46</v>
      </c>
      <c r="C10" s="88"/>
      <c r="D10" s="88"/>
      <c r="E10" s="88"/>
      <c r="F10" s="89"/>
      <c r="G10" s="7"/>
      <c r="H10" s="8"/>
    </row>
    <row r="11" spans="1:8" ht="15.6" x14ac:dyDescent="0.3">
      <c r="A11" s="9"/>
      <c r="B11" s="6"/>
      <c r="C11" s="6"/>
      <c r="D11" s="10"/>
      <c r="E11" s="10"/>
      <c r="F11" s="11"/>
      <c r="G11" s="3"/>
      <c r="H11" s="12"/>
    </row>
    <row r="12" spans="1:8" ht="15.6" x14ac:dyDescent="0.3">
      <c r="A12" s="9"/>
      <c r="B12" s="13" t="s">
        <v>34</v>
      </c>
      <c r="C12" s="13"/>
      <c r="D12" s="13"/>
      <c r="E12" s="13"/>
      <c r="F12" s="10"/>
      <c r="G12" s="14"/>
      <c r="H12" s="9"/>
    </row>
    <row r="13" spans="1:8" ht="15.6" x14ac:dyDescent="0.3">
      <c r="A13" s="9"/>
      <c r="B13" s="13"/>
      <c r="C13" s="13"/>
      <c r="D13" s="13"/>
      <c r="E13" s="13"/>
      <c r="F13" s="11"/>
      <c r="G13" s="14"/>
      <c r="H13" s="9"/>
    </row>
    <row r="14" spans="1:8" ht="15.6" x14ac:dyDescent="0.3">
      <c r="A14" s="15"/>
      <c r="B14" s="16" t="s">
        <v>4</v>
      </c>
      <c r="C14" s="16"/>
      <c r="D14" s="17"/>
      <c r="E14" s="17"/>
      <c r="F14" s="16"/>
      <c r="G14" s="14"/>
      <c r="H14" s="18"/>
    </row>
    <row r="15" spans="1:8" ht="15.6" x14ac:dyDescent="0.3">
      <c r="A15" s="15"/>
      <c r="B15" s="74" t="s">
        <v>5</v>
      </c>
      <c r="C15" s="74"/>
      <c r="D15" s="74"/>
      <c r="E15" s="74"/>
      <c r="F15" s="74"/>
      <c r="G15" s="74"/>
      <c r="H15" s="18"/>
    </row>
    <row r="16" spans="1:8" ht="15.6" x14ac:dyDescent="0.3">
      <c r="A16" s="15"/>
      <c r="B16" s="74" t="s">
        <v>36</v>
      </c>
      <c r="C16" s="74"/>
      <c r="D16" s="74"/>
      <c r="E16" s="13"/>
      <c r="F16" s="19"/>
      <c r="G16" s="14"/>
      <c r="H16" s="18"/>
    </row>
    <row r="17" spans="1:9" ht="15.6" x14ac:dyDescent="0.3">
      <c r="A17" s="15"/>
      <c r="B17" s="74" t="s">
        <v>6</v>
      </c>
      <c r="C17" s="74"/>
      <c r="D17" s="74"/>
      <c r="E17" s="13"/>
      <c r="F17" s="19"/>
      <c r="G17" s="14"/>
      <c r="H17" s="18"/>
    </row>
    <row r="18" spans="1:9" ht="15.6" x14ac:dyDescent="0.3">
      <c r="A18" s="15"/>
      <c r="B18" s="74" t="s">
        <v>7</v>
      </c>
      <c r="C18" s="74"/>
      <c r="D18" s="74"/>
      <c r="E18" s="13"/>
      <c r="F18" s="19"/>
      <c r="G18" s="14"/>
      <c r="H18" s="18"/>
    </row>
    <row r="19" spans="1:9" ht="15.6" x14ac:dyDescent="0.3">
      <c r="A19" s="15"/>
      <c r="B19" s="74" t="s">
        <v>8</v>
      </c>
      <c r="C19" s="74"/>
      <c r="D19" s="74"/>
      <c r="E19" s="74"/>
      <c r="F19" s="74"/>
      <c r="G19" s="74"/>
      <c r="H19" s="74"/>
    </row>
    <row r="20" spans="1:9" ht="15.6" x14ac:dyDescent="0.3">
      <c r="A20" s="15"/>
      <c r="B20" s="74" t="s">
        <v>37</v>
      </c>
      <c r="C20" s="74"/>
      <c r="D20" s="74"/>
      <c r="E20" s="74"/>
      <c r="F20" s="74"/>
      <c r="G20" s="74"/>
      <c r="H20" s="74"/>
    </row>
    <row r="21" spans="1:9" ht="15.6" x14ac:dyDescent="0.3">
      <c r="A21" s="15"/>
      <c r="B21" s="6"/>
      <c r="C21" s="6"/>
      <c r="D21" s="20"/>
      <c r="E21" s="20"/>
      <c r="F21" s="15"/>
      <c r="G21" s="18"/>
      <c r="H21" s="15"/>
    </row>
    <row r="22" spans="1:9" ht="15.6" x14ac:dyDescent="0.3">
      <c r="A22" s="15"/>
      <c r="B22" s="6" t="s">
        <v>9</v>
      </c>
      <c r="C22" s="21" t="s">
        <v>10</v>
      </c>
      <c r="D22" s="15"/>
      <c r="E22" s="15"/>
      <c r="F22" s="15"/>
      <c r="G22" s="18"/>
      <c r="H22" s="15"/>
    </row>
    <row r="23" spans="1:9" ht="15.6" x14ac:dyDescent="0.3">
      <c r="A23" s="15"/>
      <c r="B23" s="6"/>
      <c r="C23" s="20"/>
      <c r="D23" s="15"/>
      <c r="E23" s="15"/>
      <c r="F23" s="15"/>
      <c r="G23" s="18"/>
      <c r="H23" s="15"/>
    </row>
    <row r="24" spans="1:9" ht="15.6" x14ac:dyDescent="0.3">
      <c r="A24" s="15"/>
      <c r="B24" s="6"/>
      <c r="C24" s="22">
        <v>44.21</v>
      </c>
      <c r="D24" s="23"/>
      <c r="E24" s="23"/>
      <c r="F24" s="15"/>
      <c r="G24" s="18"/>
      <c r="H24" s="24"/>
      <c r="I24" s="15"/>
    </row>
    <row r="25" spans="1:9" ht="15.6" x14ac:dyDescent="0.3">
      <c r="A25" s="15"/>
      <c r="B25" s="6"/>
      <c r="C25" s="25" t="s">
        <v>11</v>
      </c>
      <c r="D25" s="26"/>
      <c r="E25" s="26"/>
      <c r="F25" s="26"/>
      <c r="G25" s="18"/>
      <c r="H25" s="15"/>
      <c r="I25" s="15"/>
    </row>
    <row r="26" spans="1:9" ht="15.6" x14ac:dyDescent="0.3">
      <c r="A26" s="15"/>
      <c r="B26" s="6"/>
      <c r="C26" s="27"/>
      <c r="D26" s="26"/>
      <c r="E26" s="26"/>
      <c r="F26" s="26"/>
      <c r="G26" s="18"/>
      <c r="H26" s="15"/>
      <c r="I26" s="15"/>
    </row>
    <row r="27" spans="1:9" ht="15.6" x14ac:dyDescent="0.3">
      <c r="A27" s="15"/>
      <c r="B27" s="6"/>
      <c r="C27" s="22">
        <v>32.86</v>
      </c>
      <c r="D27" s="75" t="s">
        <v>12</v>
      </c>
      <c r="E27" s="76">
        <f>C27*0.25</f>
        <v>8.2149999999999999</v>
      </c>
      <c r="F27" s="77"/>
      <c r="G27" s="18"/>
      <c r="H27" s="15"/>
      <c r="I27" s="15"/>
    </row>
    <row r="28" spans="1:9" ht="15.6" x14ac:dyDescent="0.3">
      <c r="A28" s="15"/>
      <c r="B28" s="6"/>
      <c r="C28" s="28" t="s">
        <v>13</v>
      </c>
      <c r="D28" s="75"/>
      <c r="E28" s="78" t="s">
        <v>14</v>
      </c>
      <c r="F28" s="79"/>
      <c r="G28" s="18"/>
      <c r="H28" s="15"/>
      <c r="I28" s="15"/>
    </row>
    <row r="29" spans="1:9" ht="16.2" thickBot="1" x14ac:dyDescent="0.35">
      <c r="A29" s="15"/>
      <c r="B29" s="6"/>
      <c r="C29" s="29"/>
      <c r="D29" s="20"/>
      <c r="E29" s="20"/>
      <c r="F29" s="15"/>
      <c r="G29" s="18"/>
      <c r="H29" s="15"/>
      <c r="I29" s="15"/>
    </row>
    <row r="30" spans="1:9" ht="16.2" thickBot="1" x14ac:dyDescent="0.35">
      <c r="A30" s="15"/>
      <c r="B30" s="6"/>
      <c r="C30" s="21" t="s">
        <v>15</v>
      </c>
      <c r="D30" s="23"/>
      <c r="E30" s="23"/>
      <c r="F30" s="6"/>
      <c r="G30" s="18" t="s">
        <v>16</v>
      </c>
      <c r="H30" s="30">
        <f>C24-E27</f>
        <v>35.995000000000005</v>
      </c>
      <c r="I30" s="15"/>
    </row>
    <row r="31" spans="1:9" ht="15.6" x14ac:dyDescent="0.3">
      <c r="A31" s="15"/>
      <c r="B31" s="6"/>
      <c r="C31" s="29"/>
      <c r="D31" s="26"/>
      <c r="E31" s="26"/>
      <c r="F31" s="6"/>
      <c r="G31" s="18"/>
      <c r="H31" s="15"/>
      <c r="I31" s="15"/>
    </row>
    <row r="32" spans="1:9" ht="15.6" x14ac:dyDescent="0.3">
      <c r="A32" s="15"/>
      <c r="B32" s="6"/>
      <c r="C32" s="29"/>
      <c r="D32" s="20"/>
      <c r="E32" s="20"/>
      <c r="F32" s="15"/>
      <c r="G32" s="18"/>
      <c r="H32" s="15"/>
      <c r="I32" s="15"/>
    </row>
    <row r="33" spans="1:9" ht="15.6" x14ac:dyDescent="0.3">
      <c r="A33" s="15"/>
      <c r="B33" s="6"/>
      <c r="C33" s="29"/>
      <c r="D33" s="20"/>
      <c r="E33" s="20"/>
      <c r="F33" s="15"/>
      <c r="G33" s="18"/>
      <c r="H33" s="15"/>
      <c r="I33" s="15"/>
    </row>
    <row r="34" spans="1:9" ht="15.6" x14ac:dyDescent="0.3">
      <c r="A34" s="15"/>
      <c r="B34" s="6" t="s">
        <v>17</v>
      </c>
      <c r="C34" s="21" t="s">
        <v>18</v>
      </c>
      <c r="D34" s="15"/>
      <c r="E34" s="15"/>
      <c r="F34" s="15"/>
      <c r="G34" s="18"/>
      <c r="H34" s="15"/>
      <c r="I34" s="15"/>
    </row>
    <row r="35" spans="1:9" ht="15.6" x14ac:dyDescent="0.3">
      <c r="A35" s="15"/>
      <c r="B35" s="6"/>
      <c r="C35" s="20"/>
      <c r="D35" s="15"/>
      <c r="E35" s="15"/>
      <c r="F35" s="15"/>
      <c r="G35" s="18"/>
      <c r="H35" s="15"/>
      <c r="I35" s="15"/>
    </row>
    <row r="36" spans="1:9" ht="15.6" x14ac:dyDescent="0.3">
      <c r="A36" s="15"/>
      <c r="B36" s="6"/>
      <c r="C36" s="62"/>
      <c r="D36" s="31" t="s">
        <v>38</v>
      </c>
      <c r="E36" s="23"/>
      <c r="F36" s="15"/>
      <c r="G36" s="18" t="s">
        <v>16</v>
      </c>
      <c r="H36" s="65">
        <f>C36*0.55</f>
        <v>0</v>
      </c>
      <c r="I36" s="15"/>
    </row>
    <row r="37" spans="1:9" ht="15.6" x14ac:dyDescent="0.3">
      <c r="A37" s="15"/>
      <c r="B37" s="6"/>
      <c r="C37" s="32" t="s">
        <v>19</v>
      </c>
      <c r="D37" s="33" t="s">
        <v>20</v>
      </c>
      <c r="E37" s="26"/>
      <c r="F37" s="15"/>
      <c r="G37" s="34"/>
      <c r="H37" s="35"/>
      <c r="I37" s="15"/>
    </row>
    <row r="38" spans="1:9" ht="15.6" x14ac:dyDescent="0.3">
      <c r="A38" s="15"/>
      <c r="B38" s="6"/>
      <c r="C38" s="36"/>
      <c r="D38" s="37"/>
      <c r="E38" s="24"/>
      <c r="F38" s="15"/>
      <c r="G38" s="34"/>
      <c r="H38" s="37"/>
      <c r="I38" s="15"/>
    </row>
    <row r="39" spans="1:9" ht="15.6" x14ac:dyDescent="0.3">
      <c r="A39" s="15"/>
      <c r="B39" s="6"/>
      <c r="C39" s="62"/>
      <c r="D39" s="31" t="s">
        <v>39</v>
      </c>
      <c r="E39" s="23"/>
      <c r="F39" s="15"/>
      <c r="G39" s="18" t="s">
        <v>16</v>
      </c>
      <c r="H39" s="65">
        <f>C39*0.45</f>
        <v>0</v>
      </c>
      <c r="I39" s="38"/>
    </row>
    <row r="40" spans="1:9" ht="15.6" x14ac:dyDescent="0.3">
      <c r="A40" s="15"/>
      <c r="B40" s="6"/>
      <c r="C40" s="32" t="s">
        <v>21</v>
      </c>
      <c r="D40" s="33" t="s">
        <v>20</v>
      </c>
      <c r="E40" s="26"/>
      <c r="F40" s="15"/>
      <c r="G40" s="18"/>
      <c r="H40" s="38"/>
      <c r="I40" s="38"/>
    </row>
    <row r="41" spans="1:9" ht="16.2" thickBot="1" x14ac:dyDescent="0.35">
      <c r="A41" s="15"/>
      <c r="B41" s="6"/>
      <c r="C41" s="73" t="str">
        <f>IF(C39&gt;C36,"*Special Landscape Area cannot exceed Landscape Area","")</f>
        <v/>
      </c>
      <c r="D41" s="73"/>
      <c r="E41" s="39"/>
      <c r="F41" s="38"/>
      <c r="G41" s="18"/>
      <c r="H41" s="38"/>
      <c r="I41" s="38"/>
    </row>
    <row r="42" spans="1:9" ht="16.2" thickBot="1" x14ac:dyDescent="0.35">
      <c r="A42" s="15"/>
      <c r="B42" s="6"/>
      <c r="C42" s="6"/>
      <c r="D42" s="15"/>
      <c r="E42" s="15"/>
      <c r="F42" s="40" t="s">
        <v>22</v>
      </c>
      <c r="G42" s="18" t="s">
        <v>16</v>
      </c>
      <c r="H42" s="47">
        <f>H36+H39</f>
        <v>0</v>
      </c>
      <c r="I42" s="38"/>
    </row>
    <row r="43" spans="1:9" ht="16.2" thickBot="1" x14ac:dyDescent="0.35">
      <c r="A43" s="15"/>
      <c r="B43" s="6"/>
      <c r="C43" s="6"/>
      <c r="D43" s="38"/>
      <c r="E43" s="38"/>
      <c r="F43" s="38"/>
      <c r="G43" s="18"/>
      <c r="H43" s="38"/>
      <c r="I43" s="38"/>
    </row>
    <row r="44" spans="1:9" ht="16.2" thickBot="1" x14ac:dyDescent="0.35">
      <c r="A44" s="15"/>
      <c r="B44" s="19" t="s">
        <v>23</v>
      </c>
      <c r="C44" s="41">
        <f>H30</f>
        <v>35.995000000000005</v>
      </c>
      <c r="D44" s="42" t="s">
        <v>24</v>
      </c>
      <c r="E44" s="90">
        <f>H42</f>
        <v>0</v>
      </c>
      <c r="F44" s="91"/>
      <c r="G44" s="18" t="s">
        <v>16</v>
      </c>
      <c r="H44" s="43" t="str">
        <f>CONCATENATE(ROUND(C44*0.62*E44,0)," gallons")</f>
        <v>0 gallons</v>
      </c>
      <c r="I44" s="38"/>
    </row>
    <row r="45" spans="1:9" ht="15.6" x14ac:dyDescent="0.3">
      <c r="A45" s="15"/>
      <c r="B45" s="6"/>
      <c r="C45" s="6"/>
      <c r="D45" s="38"/>
      <c r="E45" s="38"/>
      <c r="F45" s="38"/>
      <c r="G45" s="18"/>
      <c r="H45" s="38"/>
      <c r="I45" s="38"/>
    </row>
    <row r="46" spans="1:9" ht="15.6" x14ac:dyDescent="0.3">
      <c r="A46" s="15"/>
      <c r="B46" s="6"/>
      <c r="C46" s="6"/>
      <c r="D46" s="38"/>
      <c r="E46" s="38"/>
      <c r="F46" s="38"/>
      <c r="G46" s="18"/>
      <c r="H46" s="38"/>
      <c r="I46" s="38"/>
    </row>
    <row r="47" spans="1:9" ht="15.6" x14ac:dyDescent="0.3">
      <c r="A47" s="6" t="s">
        <v>25</v>
      </c>
      <c r="B47" s="87" t="s">
        <v>47</v>
      </c>
      <c r="C47" s="88"/>
      <c r="D47" s="88"/>
      <c r="E47" s="88"/>
      <c r="F47" s="89"/>
      <c r="G47" s="7"/>
      <c r="H47" s="8"/>
      <c r="I47" s="1"/>
    </row>
    <row r="48" spans="1:9" ht="15.6" x14ac:dyDescent="0.3">
      <c r="A48" s="9"/>
      <c r="B48" s="6"/>
      <c r="C48" s="6"/>
      <c r="D48" s="44"/>
      <c r="E48" s="44"/>
      <c r="F48" s="45"/>
      <c r="G48" s="3"/>
      <c r="H48" s="12"/>
      <c r="I48" s="9"/>
    </row>
    <row r="49" spans="1:9" ht="15.6" x14ac:dyDescent="0.3">
      <c r="A49" s="1"/>
      <c r="B49" s="6" t="s">
        <v>9</v>
      </c>
      <c r="C49" s="21" t="s">
        <v>10</v>
      </c>
      <c r="D49" s="15"/>
      <c r="E49" s="15"/>
      <c r="F49" s="15"/>
      <c r="G49" s="18"/>
      <c r="H49" s="15"/>
      <c r="I49" s="1"/>
    </row>
    <row r="50" spans="1:9" ht="16.2" thickBot="1" x14ac:dyDescent="0.35">
      <c r="A50" s="1"/>
      <c r="B50" s="6"/>
      <c r="C50" s="20"/>
      <c r="D50" s="15"/>
      <c r="E50" s="15"/>
      <c r="F50" s="15"/>
      <c r="G50" s="18"/>
      <c r="H50" s="15"/>
      <c r="I50" s="1"/>
    </row>
    <row r="51" spans="1:9" ht="16.2" thickBot="1" x14ac:dyDescent="0.35">
      <c r="A51" s="1"/>
      <c r="B51" s="6"/>
      <c r="C51" s="21" t="s">
        <v>15</v>
      </c>
      <c r="D51" s="23"/>
      <c r="E51" s="23"/>
      <c r="F51" s="6"/>
      <c r="G51" s="18" t="s">
        <v>16</v>
      </c>
      <c r="H51" s="30">
        <f>H30</f>
        <v>35.995000000000005</v>
      </c>
      <c r="I51" s="1"/>
    </row>
    <row r="52" spans="1:9" ht="15.6" x14ac:dyDescent="0.3">
      <c r="A52" s="1"/>
      <c r="B52" s="6"/>
      <c r="C52" s="6"/>
      <c r="D52" s="29"/>
      <c r="E52" s="29"/>
      <c r="F52" s="26"/>
      <c r="G52" s="18"/>
      <c r="H52" s="15"/>
      <c r="I52" s="1"/>
    </row>
    <row r="53" spans="1:9" ht="15.6" x14ac:dyDescent="0.3">
      <c r="A53" s="1"/>
      <c r="B53" s="6" t="s">
        <v>17</v>
      </c>
      <c r="C53" s="21" t="s">
        <v>18</v>
      </c>
      <c r="D53" s="26"/>
      <c r="E53" s="26"/>
      <c r="F53" s="1"/>
      <c r="G53" s="18"/>
      <c r="H53" s="15"/>
      <c r="I53" s="1"/>
    </row>
    <row r="54" spans="1:9" ht="15.6" x14ac:dyDescent="0.3">
      <c r="A54" s="1"/>
      <c r="B54" s="6"/>
      <c r="C54" s="21"/>
      <c r="D54" s="26"/>
      <c r="E54" s="26"/>
      <c r="F54" s="1"/>
      <c r="G54" s="18"/>
      <c r="H54" s="15"/>
      <c r="I54" s="1"/>
    </row>
    <row r="55" spans="1:9" ht="15.6" x14ac:dyDescent="0.3">
      <c r="A55" s="1"/>
      <c r="B55" s="6"/>
      <c r="C55" s="63"/>
      <c r="D55" s="31" t="s">
        <v>41</v>
      </c>
      <c r="E55" s="26"/>
      <c r="F55" s="1"/>
      <c r="G55" s="18" t="s">
        <v>16</v>
      </c>
      <c r="H55" s="65">
        <f>C55*0.1</f>
        <v>0</v>
      </c>
      <c r="I55" s="1"/>
    </row>
    <row r="56" spans="1:9" ht="15.6" x14ac:dyDescent="0.3">
      <c r="A56" s="1"/>
      <c r="B56" s="6"/>
      <c r="C56" s="32" t="s">
        <v>40</v>
      </c>
      <c r="D56" s="33"/>
      <c r="E56" s="26"/>
      <c r="F56" s="1"/>
      <c r="G56" s="18"/>
      <c r="H56" s="15"/>
      <c r="I56" s="1"/>
    </row>
    <row r="57" spans="1:9" ht="15.6" x14ac:dyDescent="0.3">
      <c r="A57" s="1"/>
      <c r="B57" s="6"/>
      <c r="C57" s="21"/>
      <c r="D57" s="26"/>
      <c r="E57" s="26"/>
      <c r="F57" s="1"/>
      <c r="G57" s="18"/>
      <c r="H57" s="15"/>
      <c r="I57" s="1"/>
    </row>
    <row r="58" spans="1:9" ht="15.6" x14ac:dyDescent="0.3">
      <c r="A58" s="1"/>
      <c r="B58" s="6"/>
      <c r="C58" s="63"/>
      <c r="D58" s="31" t="s">
        <v>26</v>
      </c>
      <c r="E58" s="23"/>
      <c r="F58" s="1"/>
      <c r="G58" s="18" t="s">
        <v>16</v>
      </c>
      <c r="H58" s="65">
        <f>C58*0.3</f>
        <v>0</v>
      </c>
      <c r="I58" s="1"/>
    </row>
    <row r="59" spans="1:9" ht="15.6" x14ac:dyDescent="0.3">
      <c r="A59" s="1"/>
      <c r="B59" s="6"/>
      <c r="C59" s="32" t="s">
        <v>27</v>
      </c>
      <c r="D59" s="33"/>
      <c r="E59" s="26"/>
      <c r="F59" s="1"/>
      <c r="G59" s="3"/>
      <c r="H59" s="12"/>
      <c r="I59" s="1"/>
    </row>
    <row r="60" spans="1:9" ht="15.6" x14ac:dyDescent="0.3">
      <c r="A60" s="1"/>
      <c r="B60" s="6"/>
      <c r="C60" s="39"/>
      <c r="D60" s="46"/>
      <c r="E60" s="92" t="str">
        <f>IF((C55+C58+C61+C64)=C36,"",CONCATENATE("Total of Very Low, Low, Mod, and High sqft entered in this section must equal ",C36," sqft of Landscaped Area entered in Section 1B above"))</f>
        <v/>
      </c>
      <c r="F60" s="92"/>
      <c r="G60" s="3"/>
      <c r="H60" s="12"/>
      <c r="I60" s="1"/>
    </row>
    <row r="61" spans="1:9" ht="15.6" x14ac:dyDescent="0.3">
      <c r="A61" s="1"/>
      <c r="B61" s="6"/>
      <c r="C61" s="63"/>
      <c r="D61" s="31" t="s">
        <v>28</v>
      </c>
      <c r="E61" s="92"/>
      <c r="F61" s="92"/>
      <c r="G61" s="18" t="s">
        <v>16</v>
      </c>
      <c r="H61" s="65">
        <f>C61*0.6</f>
        <v>0</v>
      </c>
      <c r="I61" s="1"/>
    </row>
    <row r="62" spans="1:9" ht="15.6" x14ac:dyDescent="0.3">
      <c r="A62" s="1"/>
      <c r="B62" s="6"/>
      <c r="C62" s="32" t="s">
        <v>29</v>
      </c>
      <c r="D62" s="33"/>
      <c r="E62" s="92"/>
      <c r="F62" s="92"/>
      <c r="G62" s="3"/>
      <c r="H62" s="12"/>
      <c r="I62" s="1"/>
    </row>
    <row r="63" spans="1:9" ht="15.6" x14ac:dyDescent="0.3">
      <c r="A63" s="1"/>
      <c r="B63" s="6"/>
      <c r="C63" s="39"/>
      <c r="D63" s="46"/>
      <c r="E63" s="92"/>
      <c r="F63" s="92"/>
      <c r="G63" s="3"/>
      <c r="H63" s="12"/>
      <c r="I63" s="8"/>
    </row>
    <row r="64" spans="1:9" ht="15.6" x14ac:dyDescent="0.3">
      <c r="A64" s="1"/>
      <c r="B64" s="6"/>
      <c r="C64" s="63"/>
      <c r="D64" s="31" t="s">
        <v>30</v>
      </c>
      <c r="E64" s="23"/>
      <c r="F64" s="1"/>
      <c r="G64" s="18" t="s">
        <v>16</v>
      </c>
      <c r="H64" s="65">
        <f>C64*1</f>
        <v>0</v>
      </c>
      <c r="I64" s="1"/>
    </row>
    <row r="65" spans="1:9" ht="15.6" x14ac:dyDescent="0.3">
      <c r="A65" s="1"/>
      <c r="B65" s="6"/>
      <c r="C65" s="32" t="s">
        <v>31</v>
      </c>
      <c r="D65" s="33"/>
      <c r="E65" s="26"/>
      <c r="F65" s="1"/>
      <c r="G65" s="3"/>
      <c r="H65" s="12"/>
      <c r="I65" s="1"/>
    </row>
    <row r="66" spans="1:9" ht="16.2" thickBot="1" x14ac:dyDescent="0.35">
      <c r="A66" s="1"/>
      <c r="B66" s="6"/>
      <c r="C66" s="6"/>
      <c r="D66" s="39"/>
      <c r="E66" s="39"/>
      <c r="F66" s="46"/>
      <c r="G66" s="3"/>
      <c r="H66" s="12"/>
      <c r="I66" s="1"/>
    </row>
    <row r="67" spans="1:9" ht="16.2" thickBot="1" x14ac:dyDescent="0.35">
      <c r="A67" s="1"/>
      <c r="B67" s="6"/>
      <c r="C67" s="6"/>
      <c r="D67" s="6"/>
      <c r="E67" s="6"/>
      <c r="F67" s="40" t="s">
        <v>22</v>
      </c>
      <c r="G67" s="18" t="s">
        <v>16</v>
      </c>
      <c r="H67" s="47">
        <f>H55+H58+H61+H64</f>
        <v>0</v>
      </c>
      <c r="I67" s="1"/>
    </row>
    <row r="68" spans="1:9" ht="16.2" thickBot="1" x14ac:dyDescent="0.35">
      <c r="A68" s="1"/>
      <c r="B68" s="6"/>
      <c r="C68" s="6"/>
      <c r="D68" s="1"/>
      <c r="E68" s="1"/>
      <c r="F68" s="1"/>
      <c r="G68" s="3"/>
      <c r="H68" s="48"/>
      <c r="I68" s="1"/>
    </row>
    <row r="69" spans="1:9" ht="16.2" thickBot="1" x14ac:dyDescent="0.35">
      <c r="A69" s="1"/>
      <c r="B69" s="6" t="s">
        <v>32</v>
      </c>
      <c r="C69" s="41">
        <f>H51</f>
        <v>35.995000000000005</v>
      </c>
      <c r="D69" s="42" t="s">
        <v>24</v>
      </c>
      <c r="E69" s="49">
        <f>H67</f>
        <v>0</v>
      </c>
      <c r="F69" s="59" t="str">
        <f>F76</f>
        <v>Calculated Value</v>
      </c>
      <c r="G69" s="18" t="s">
        <v>16</v>
      </c>
      <c r="H69" s="50" t="str">
        <f>IF(F69="Calculated Value","Calculated Value",CONCATENATE(ROUND(C69*0.62*E69/F69,0)," gallons"))</f>
        <v>Calculated Value</v>
      </c>
      <c r="I69" s="1"/>
    </row>
    <row r="70" spans="1:9" ht="15.6" x14ac:dyDescent="0.3">
      <c r="A70" s="1"/>
      <c r="B70" s="6"/>
      <c r="C70" s="6"/>
      <c r="D70" s="1"/>
      <c r="E70" s="1"/>
      <c r="F70" s="1"/>
      <c r="G70" s="7"/>
      <c r="H70" s="1"/>
      <c r="I70" s="1"/>
    </row>
    <row r="71" spans="1:9" ht="15.6" x14ac:dyDescent="0.3">
      <c r="A71" s="1"/>
      <c r="B71" s="6"/>
      <c r="C71" s="6"/>
      <c r="D71" s="51"/>
      <c r="E71" s="51"/>
      <c r="F71" s="1"/>
      <c r="G71" s="7"/>
      <c r="H71" s="1"/>
      <c r="I71" s="1"/>
    </row>
    <row r="72" spans="1:9" ht="15.6" x14ac:dyDescent="0.3">
      <c r="A72" s="1"/>
      <c r="B72" s="6"/>
      <c r="C72" s="6"/>
      <c r="D72" s="58" t="s">
        <v>33</v>
      </c>
      <c r="E72" s="57"/>
      <c r="F72" s="56"/>
      <c r="G72" s="7"/>
      <c r="H72" s="1"/>
      <c r="I72" s="1"/>
    </row>
    <row r="73" spans="1:9" ht="15.6" x14ac:dyDescent="0.3">
      <c r="A73" s="1"/>
      <c r="B73" s="6"/>
      <c r="C73" s="6"/>
      <c r="D73" s="82" t="s">
        <v>42</v>
      </c>
      <c r="E73" s="82"/>
      <c r="F73" s="64"/>
      <c r="G73" s="7"/>
      <c r="H73" s="1"/>
      <c r="I73" s="1"/>
    </row>
    <row r="74" spans="1:9" ht="15.6" customHeight="1" x14ac:dyDescent="0.3">
      <c r="A74" s="1"/>
      <c r="B74" s="6"/>
      <c r="C74" s="6"/>
      <c r="D74" s="83" t="s">
        <v>43</v>
      </c>
      <c r="E74" s="84"/>
      <c r="F74" s="64"/>
      <c r="G74" s="7"/>
      <c r="H74" s="1"/>
      <c r="I74" s="1"/>
    </row>
    <row r="75" spans="1:9" ht="15.6" customHeight="1" x14ac:dyDescent="0.3">
      <c r="A75" s="1"/>
      <c r="B75" s="6"/>
      <c r="C75" s="6"/>
      <c r="D75" s="69" t="s">
        <v>44</v>
      </c>
      <c r="E75" s="70"/>
      <c r="F75" s="66">
        <f>SUM(F73:F74)</f>
        <v>0</v>
      </c>
      <c r="G75" s="52"/>
      <c r="H75" s="5"/>
      <c r="I75" s="1"/>
    </row>
    <row r="76" spans="1:9" ht="15.6" customHeight="1" x14ac:dyDescent="0.3">
      <c r="A76" s="1"/>
      <c r="B76" s="6"/>
      <c r="C76" s="6"/>
      <c r="D76" s="69" t="s">
        <v>45</v>
      </c>
      <c r="E76" s="70"/>
      <c r="F76" s="60" t="str">
        <f>IF(F75=0,"Calculated Value",((F73/F75)*0.81)+((F74/F75)*0.75))</f>
        <v>Calculated Value</v>
      </c>
      <c r="G76" s="53"/>
      <c r="H76" s="4"/>
      <c r="I76" s="1"/>
    </row>
    <row r="78" spans="1:9" ht="13.2" customHeight="1" x14ac:dyDescent="0.25">
      <c r="E78" s="80" t="str">
        <f>IF(F75=C36,"",CONCATENATE("*Total square footage for Irrigation Efficiency Factor must equal ", C36, " sqft Landscape Area in Section 1B"))</f>
        <v/>
      </c>
      <c r="F78" s="80"/>
      <c r="G78" s="68"/>
      <c r="H78" s="61"/>
    </row>
    <row r="79" spans="1:9" x14ac:dyDescent="0.25">
      <c r="E79" s="80"/>
      <c r="F79" s="80"/>
      <c r="G79" s="68"/>
    </row>
    <row r="80" spans="1:9" x14ac:dyDescent="0.25">
      <c r="E80" s="80"/>
      <c r="F80" s="80"/>
    </row>
  </sheetData>
  <sheetProtection algorithmName="SHA-512" hashValue="4CYCEyI1JpYenPVrYi5M+/xranNS6Ht7ZHGqkUtUs/jbJCq64pMMj1ieYf+5RWUETed+5R/l/FlnuydMxLBqMw==" saltValue="XV885vUnALHTbmurqOG5XQ==" spinCount="100000" sheet="1" objects="1" scenarios="1"/>
  <mergeCells count="24">
    <mergeCell ref="B1:H1"/>
    <mergeCell ref="B3:H3"/>
    <mergeCell ref="B5:H7"/>
    <mergeCell ref="B10:F10"/>
    <mergeCell ref="B15:G15"/>
    <mergeCell ref="E78:F80"/>
    <mergeCell ref="B4:H4"/>
    <mergeCell ref="D73:E73"/>
    <mergeCell ref="D74:E74"/>
    <mergeCell ref="D75:E75"/>
    <mergeCell ref="E44:F44"/>
    <mergeCell ref="B47:F47"/>
    <mergeCell ref="E60:F63"/>
    <mergeCell ref="B17:D17"/>
    <mergeCell ref="B18:D18"/>
    <mergeCell ref="B19:H19"/>
    <mergeCell ref="B20:H20"/>
    <mergeCell ref="D76:E76"/>
    <mergeCell ref="C8:E8"/>
    <mergeCell ref="C41:D41"/>
    <mergeCell ref="B16:D16"/>
    <mergeCell ref="D27:D28"/>
    <mergeCell ref="E27:F27"/>
    <mergeCell ref="E28:F28"/>
  </mergeCells>
  <phoneticPr fontId="8" type="noConversion"/>
  <pageMargins left="0.5" right="0.25" top="0.75" bottom="0.75" header="0.3" footer="0.3"/>
  <pageSetup scale="5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80"/>
  <sheetViews>
    <sheetView tabSelected="1" topLeftCell="A13" zoomScale="75" zoomScaleNormal="75" workbookViewId="0">
      <selection activeCell="C36" sqref="C36"/>
    </sheetView>
  </sheetViews>
  <sheetFormatPr defaultRowHeight="13.2" x14ac:dyDescent="0.25"/>
  <cols>
    <col min="1" max="1" width="7.109375" customWidth="1"/>
    <col min="2" max="2" width="9" customWidth="1"/>
    <col min="3" max="3" width="29.88671875" customWidth="1"/>
    <col min="4" max="4" width="30" customWidth="1"/>
    <col min="5" max="6" width="15.88671875" customWidth="1"/>
    <col min="7" max="7" width="2.6640625" customWidth="1"/>
    <col min="8" max="8" width="26.33203125" customWidth="1"/>
    <col min="9" max="9" width="17.44140625" customWidth="1"/>
  </cols>
  <sheetData>
    <row r="1" spans="1:8" ht="15.6" x14ac:dyDescent="0.3">
      <c r="A1" s="1"/>
      <c r="B1" s="85" t="s">
        <v>0</v>
      </c>
      <c r="C1" s="85"/>
      <c r="D1" s="85"/>
      <c r="E1" s="85"/>
      <c r="F1" s="85"/>
      <c r="G1" s="85"/>
      <c r="H1" s="85"/>
    </row>
    <row r="2" spans="1:8" ht="15.6" x14ac:dyDescent="0.3">
      <c r="A2" s="1"/>
      <c r="B2" s="2"/>
      <c r="C2" s="2"/>
      <c r="D2" s="1"/>
      <c r="E2" s="1"/>
      <c r="F2" s="1"/>
      <c r="G2" s="3"/>
      <c r="H2" s="4"/>
    </row>
    <row r="3" spans="1:8" ht="15.6" x14ac:dyDescent="0.3">
      <c r="A3" s="1"/>
      <c r="B3" s="85" t="s">
        <v>1</v>
      </c>
      <c r="C3" s="85"/>
      <c r="D3" s="85"/>
      <c r="E3" s="85"/>
      <c r="F3" s="85"/>
      <c r="G3" s="85"/>
      <c r="H3" s="85"/>
    </row>
    <row r="4" spans="1:8" ht="15.6" x14ac:dyDescent="0.3">
      <c r="A4" s="1"/>
      <c r="B4" s="81" t="s">
        <v>35</v>
      </c>
      <c r="C4" s="81"/>
      <c r="D4" s="81"/>
      <c r="E4" s="81"/>
      <c r="F4" s="81"/>
      <c r="G4" s="81"/>
      <c r="H4" s="81"/>
    </row>
    <row r="5" spans="1:8" ht="15.6" x14ac:dyDescent="0.3">
      <c r="A5" s="1"/>
      <c r="B5" s="86" t="s">
        <v>2</v>
      </c>
      <c r="C5" s="86"/>
      <c r="D5" s="86"/>
      <c r="E5" s="86"/>
      <c r="F5" s="86"/>
      <c r="G5" s="86"/>
      <c r="H5" s="86"/>
    </row>
    <row r="6" spans="1:8" ht="15.6" x14ac:dyDescent="0.3">
      <c r="A6" s="1"/>
      <c r="B6" s="86"/>
      <c r="C6" s="86"/>
      <c r="D6" s="86"/>
      <c r="E6" s="86"/>
      <c r="F6" s="86"/>
      <c r="G6" s="86"/>
      <c r="H6" s="86"/>
    </row>
    <row r="7" spans="1:8" ht="15.6" x14ac:dyDescent="0.3">
      <c r="A7" s="1"/>
      <c r="B7" s="86"/>
      <c r="C7" s="86"/>
      <c r="D7" s="86"/>
      <c r="E7" s="86"/>
      <c r="F7" s="86"/>
      <c r="G7" s="86"/>
      <c r="H7" s="86"/>
    </row>
    <row r="8" spans="1:8" ht="15.6" customHeight="1" x14ac:dyDescent="0.3">
      <c r="A8" s="1"/>
      <c r="B8" s="54"/>
      <c r="C8" s="71" t="s">
        <v>48</v>
      </c>
      <c r="D8" s="71"/>
      <c r="E8" s="72"/>
      <c r="F8" s="67" t="str">
        <f>""</f>
        <v/>
      </c>
      <c r="G8" s="54"/>
      <c r="H8" s="54"/>
    </row>
    <row r="9" spans="1:8" ht="15.6" x14ac:dyDescent="0.3">
      <c r="A9" s="1"/>
      <c r="B9" s="2"/>
      <c r="C9" s="2"/>
      <c r="D9" s="1"/>
      <c r="E9" s="1"/>
      <c r="F9" s="1"/>
      <c r="G9" s="3"/>
      <c r="H9" s="4"/>
    </row>
    <row r="10" spans="1:8" ht="15.6" x14ac:dyDescent="0.3">
      <c r="A10" s="6" t="s">
        <v>3</v>
      </c>
      <c r="B10" s="87" t="s">
        <v>49</v>
      </c>
      <c r="C10" s="88"/>
      <c r="D10" s="88"/>
      <c r="E10" s="88"/>
      <c r="F10" s="89"/>
      <c r="G10" s="7"/>
      <c r="H10" s="8"/>
    </row>
    <row r="11" spans="1:8" ht="15.6" x14ac:dyDescent="0.3">
      <c r="A11" s="9"/>
      <c r="B11" s="6"/>
      <c r="C11" s="6"/>
      <c r="D11" s="10"/>
      <c r="E11" s="10"/>
      <c r="F11" s="11"/>
      <c r="G11" s="3"/>
      <c r="H11" s="12"/>
    </row>
    <row r="12" spans="1:8" ht="15.6" x14ac:dyDescent="0.3">
      <c r="A12" s="9"/>
      <c r="B12" s="55" t="s">
        <v>50</v>
      </c>
      <c r="C12" s="55"/>
      <c r="D12" s="55"/>
      <c r="E12" s="55"/>
      <c r="F12" s="10"/>
      <c r="G12" s="14"/>
      <c r="H12" s="9"/>
    </row>
    <row r="13" spans="1:8" ht="15.6" x14ac:dyDescent="0.3">
      <c r="A13" s="9"/>
      <c r="B13" s="55"/>
      <c r="C13" s="55"/>
      <c r="D13" s="55"/>
      <c r="E13" s="55"/>
      <c r="F13" s="11"/>
      <c r="G13" s="14"/>
      <c r="H13" s="9"/>
    </row>
    <row r="14" spans="1:8" ht="15.6" x14ac:dyDescent="0.3">
      <c r="A14" s="15"/>
      <c r="B14" s="16" t="s">
        <v>4</v>
      </c>
      <c r="C14" s="16"/>
      <c r="D14" s="17"/>
      <c r="E14" s="17"/>
      <c r="F14" s="16"/>
      <c r="G14" s="14"/>
      <c r="H14" s="18"/>
    </row>
    <row r="15" spans="1:8" ht="15.6" x14ac:dyDescent="0.3">
      <c r="A15" s="15"/>
      <c r="B15" s="74" t="s">
        <v>5</v>
      </c>
      <c r="C15" s="74"/>
      <c r="D15" s="74"/>
      <c r="E15" s="74"/>
      <c r="F15" s="74"/>
      <c r="G15" s="74"/>
      <c r="H15" s="18"/>
    </row>
    <row r="16" spans="1:8" ht="15.6" x14ac:dyDescent="0.3">
      <c r="A16" s="15"/>
      <c r="B16" s="74" t="s">
        <v>51</v>
      </c>
      <c r="C16" s="74"/>
      <c r="D16" s="74"/>
      <c r="E16" s="55"/>
      <c r="F16" s="19"/>
      <c r="G16" s="14"/>
      <c r="H16" s="18"/>
    </row>
    <row r="17" spans="1:9" ht="15.6" x14ac:dyDescent="0.3">
      <c r="A17" s="15"/>
      <c r="B17" s="74" t="s">
        <v>6</v>
      </c>
      <c r="C17" s="74"/>
      <c r="D17" s="74"/>
      <c r="E17" s="55"/>
      <c r="F17" s="19"/>
      <c r="G17" s="14"/>
      <c r="H17" s="18"/>
    </row>
    <row r="18" spans="1:9" ht="15.6" x14ac:dyDescent="0.3">
      <c r="A18" s="15"/>
      <c r="B18" s="74" t="s">
        <v>7</v>
      </c>
      <c r="C18" s="74"/>
      <c r="D18" s="74"/>
      <c r="E18" s="55"/>
      <c r="F18" s="19"/>
      <c r="G18" s="14"/>
      <c r="H18" s="18"/>
    </row>
    <row r="19" spans="1:9" ht="15.6" x14ac:dyDescent="0.3">
      <c r="A19" s="15"/>
      <c r="B19" s="74" t="s">
        <v>8</v>
      </c>
      <c r="C19" s="74"/>
      <c r="D19" s="74"/>
      <c r="E19" s="74"/>
      <c r="F19" s="74"/>
      <c r="G19" s="74"/>
      <c r="H19" s="74"/>
    </row>
    <row r="20" spans="1:9" ht="15.6" x14ac:dyDescent="0.3">
      <c r="A20" s="15"/>
      <c r="B20" s="74" t="s">
        <v>52</v>
      </c>
      <c r="C20" s="74"/>
      <c r="D20" s="74"/>
      <c r="E20" s="74"/>
      <c r="F20" s="74"/>
      <c r="G20" s="74"/>
      <c r="H20" s="74"/>
    </row>
    <row r="21" spans="1:9" ht="15.6" x14ac:dyDescent="0.3">
      <c r="A21" s="15"/>
      <c r="B21" s="6"/>
      <c r="C21" s="6"/>
      <c r="D21" s="20"/>
      <c r="E21" s="20"/>
      <c r="F21" s="15"/>
      <c r="G21" s="18"/>
      <c r="H21" s="15"/>
    </row>
    <row r="22" spans="1:9" ht="15.6" x14ac:dyDescent="0.3">
      <c r="A22" s="15"/>
      <c r="B22" s="6" t="s">
        <v>9</v>
      </c>
      <c r="C22" s="21" t="s">
        <v>10</v>
      </c>
      <c r="D22" s="15"/>
      <c r="E22" s="15"/>
      <c r="F22" s="15"/>
      <c r="G22" s="18"/>
      <c r="H22" s="15"/>
    </row>
    <row r="23" spans="1:9" ht="15.6" x14ac:dyDescent="0.3">
      <c r="A23" s="15"/>
      <c r="B23" s="6"/>
      <c r="C23" s="20"/>
      <c r="D23" s="15"/>
      <c r="E23" s="15"/>
      <c r="F23" s="15"/>
      <c r="G23" s="18"/>
      <c r="H23" s="15"/>
    </row>
    <row r="24" spans="1:9" ht="15.6" x14ac:dyDescent="0.3">
      <c r="A24" s="15"/>
      <c r="B24" s="6"/>
      <c r="C24" s="22">
        <v>44.21</v>
      </c>
      <c r="D24" s="23"/>
      <c r="E24" s="23"/>
      <c r="F24" s="15"/>
      <c r="G24" s="18"/>
      <c r="H24" s="24"/>
      <c r="I24" s="15"/>
    </row>
    <row r="25" spans="1:9" ht="15.6" x14ac:dyDescent="0.3">
      <c r="A25" s="15"/>
      <c r="B25" s="6"/>
      <c r="C25" s="25" t="s">
        <v>11</v>
      </c>
      <c r="D25" s="26"/>
      <c r="E25" s="26"/>
      <c r="F25" s="26"/>
      <c r="G25" s="18"/>
      <c r="H25" s="15"/>
      <c r="I25" s="15"/>
    </row>
    <row r="26" spans="1:9" ht="15.6" x14ac:dyDescent="0.3">
      <c r="A26" s="15"/>
      <c r="B26" s="6"/>
      <c r="C26" s="27"/>
      <c r="D26" s="26"/>
      <c r="E26" s="26"/>
      <c r="F26" s="26"/>
      <c r="G26" s="18"/>
      <c r="H26" s="15"/>
      <c r="I26" s="15"/>
    </row>
    <row r="27" spans="1:9" ht="15.6" x14ac:dyDescent="0.3">
      <c r="A27" s="15"/>
      <c r="B27" s="6"/>
      <c r="C27" s="22">
        <v>32.86</v>
      </c>
      <c r="D27" s="75" t="s">
        <v>12</v>
      </c>
      <c r="E27" s="76">
        <f>C27*0.25</f>
        <v>8.2149999999999999</v>
      </c>
      <c r="F27" s="77"/>
      <c r="G27" s="18"/>
      <c r="H27" s="15"/>
      <c r="I27" s="15"/>
    </row>
    <row r="28" spans="1:9" ht="15.6" x14ac:dyDescent="0.3">
      <c r="A28" s="15"/>
      <c r="B28" s="6"/>
      <c r="C28" s="28" t="s">
        <v>13</v>
      </c>
      <c r="D28" s="75"/>
      <c r="E28" s="78" t="s">
        <v>14</v>
      </c>
      <c r="F28" s="79"/>
      <c r="G28" s="18"/>
      <c r="H28" s="15"/>
      <c r="I28" s="15"/>
    </row>
    <row r="29" spans="1:9" ht="16.2" thickBot="1" x14ac:dyDescent="0.35">
      <c r="A29" s="15"/>
      <c r="B29" s="6"/>
      <c r="C29" s="29"/>
      <c r="D29" s="20"/>
      <c r="E29" s="20"/>
      <c r="F29" s="15"/>
      <c r="G29" s="18"/>
      <c r="H29" s="15"/>
      <c r="I29" s="15"/>
    </row>
    <row r="30" spans="1:9" ht="16.2" thickBot="1" x14ac:dyDescent="0.35">
      <c r="A30" s="15"/>
      <c r="B30" s="6"/>
      <c r="C30" s="21" t="s">
        <v>15</v>
      </c>
      <c r="D30" s="23"/>
      <c r="E30" s="23"/>
      <c r="F30" s="6"/>
      <c r="G30" s="18" t="s">
        <v>16</v>
      </c>
      <c r="H30" s="30">
        <f>C24-E27</f>
        <v>35.995000000000005</v>
      </c>
      <c r="I30" s="15"/>
    </row>
    <row r="31" spans="1:9" ht="15.6" x14ac:dyDescent="0.3">
      <c r="A31" s="15"/>
      <c r="B31" s="6"/>
      <c r="C31" s="29"/>
      <c r="D31" s="26"/>
      <c r="E31" s="26"/>
      <c r="F31" s="6"/>
      <c r="G31" s="18"/>
      <c r="H31" s="15"/>
      <c r="I31" s="15"/>
    </row>
    <row r="32" spans="1:9" ht="15.6" x14ac:dyDescent="0.3">
      <c r="A32" s="15"/>
      <c r="B32" s="6"/>
      <c r="C32" s="29"/>
      <c r="D32" s="20"/>
      <c r="E32" s="20"/>
      <c r="F32" s="15"/>
      <c r="G32" s="18"/>
      <c r="H32" s="15"/>
      <c r="I32" s="15"/>
    </row>
    <row r="33" spans="1:9" ht="15.6" x14ac:dyDescent="0.3">
      <c r="A33" s="15"/>
      <c r="B33" s="6"/>
      <c r="C33" s="29"/>
      <c r="D33" s="20"/>
      <c r="E33" s="20"/>
      <c r="F33" s="15"/>
      <c r="G33" s="18"/>
      <c r="H33" s="15"/>
      <c r="I33" s="15"/>
    </row>
    <row r="34" spans="1:9" ht="15.6" x14ac:dyDescent="0.3">
      <c r="A34" s="15"/>
      <c r="B34" s="6" t="s">
        <v>17</v>
      </c>
      <c r="C34" s="21" t="s">
        <v>18</v>
      </c>
      <c r="D34" s="15"/>
      <c r="E34" s="15"/>
      <c r="F34" s="15"/>
      <c r="G34" s="18"/>
      <c r="H34" s="15"/>
      <c r="I34" s="15"/>
    </row>
    <row r="35" spans="1:9" ht="15.6" x14ac:dyDescent="0.3">
      <c r="A35" s="15"/>
      <c r="B35" s="6"/>
      <c r="C35" s="20"/>
      <c r="D35" s="15"/>
      <c r="E35" s="15"/>
      <c r="F35" s="15"/>
      <c r="G35" s="18"/>
      <c r="H35" s="15"/>
      <c r="I35" s="15"/>
    </row>
    <row r="36" spans="1:9" ht="15.6" x14ac:dyDescent="0.3">
      <c r="A36" s="15"/>
      <c r="B36" s="6"/>
      <c r="C36" s="62"/>
      <c r="D36" s="31" t="s">
        <v>39</v>
      </c>
      <c r="E36" s="23"/>
      <c r="F36" s="15"/>
      <c r="G36" s="18" t="s">
        <v>16</v>
      </c>
      <c r="H36" s="65">
        <f>C36*0.45</f>
        <v>0</v>
      </c>
      <c r="I36" s="15"/>
    </row>
    <row r="37" spans="1:9" ht="15.6" x14ac:dyDescent="0.3">
      <c r="A37" s="15"/>
      <c r="B37" s="6"/>
      <c r="C37" s="32" t="s">
        <v>19</v>
      </c>
      <c r="D37" s="33" t="s">
        <v>20</v>
      </c>
      <c r="E37" s="26"/>
      <c r="F37" s="15"/>
      <c r="G37" s="34"/>
      <c r="H37" s="35"/>
      <c r="I37" s="15"/>
    </row>
    <row r="38" spans="1:9" ht="15.6" x14ac:dyDescent="0.3">
      <c r="A38" s="15"/>
      <c r="B38" s="6"/>
      <c r="C38" s="36"/>
      <c r="D38" s="37"/>
      <c r="E38" s="24"/>
      <c r="F38" s="15"/>
      <c r="G38" s="34"/>
      <c r="H38" s="37"/>
      <c r="I38" s="15"/>
    </row>
    <row r="39" spans="1:9" ht="15.6" x14ac:dyDescent="0.3">
      <c r="A39" s="15"/>
      <c r="B39" s="6"/>
      <c r="C39" s="62"/>
      <c r="D39" s="31" t="s">
        <v>38</v>
      </c>
      <c r="E39" s="23"/>
      <c r="F39" s="15"/>
      <c r="G39" s="18" t="s">
        <v>16</v>
      </c>
      <c r="H39" s="65">
        <f>C39*0.55</f>
        <v>0</v>
      </c>
      <c r="I39" s="38"/>
    </row>
    <row r="40" spans="1:9" ht="15.6" x14ac:dyDescent="0.3">
      <c r="A40" s="15"/>
      <c r="B40" s="6"/>
      <c r="C40" s="32" t="s">
        <v>21</v>
      </c>
      <c r="D40" s="33" t="s">
        <v>20</v>
      </c>
      <c r="E40" s="26"/>
      <c r="F40" s="15"/>
      <c r="G40" s="18"/>
      <c r="H40" s="38"/>
      <c r="I40" s="38"/>
    </row>
    <row r="41" spans="1:9" ht="16.2" thickBot="1" x14ac:dyDescent="0.35">
      <c r="A41" s="15"/>
      <c r="B41" s="6"/>
      <c r="C41" s="73" t="str">
        <f>IF(C39&gt;C36,"*Special Landscape Area cannot exceed Landscape Area","")</f>
        <v/>
      </c>
      <c r="D41" s="73"/>
      <c r="E41" s="39"/>
      <c r="F41" s="38"/>
      <c r="G41" s="18"/>
      <c r="H41" s="38"/>
      <c r="I41" s="38"/>
    </row>
    <row r="42" spans="1:9" ht="16.2" thickBot="1" x14ac:dyDescent="0.35">
      <c r="A42" s="15"/>
      <c r="B42" s="6"/>
      <c r="C42" s="6"/>
      <c r="D42" s="15"/>
      <c r="E42" s="15"/>
      <c r="F42" s="40" t="s">
        <v>22</v>
      </c>
      <c r="G42" s="18" t="s">
        <v>16</v>
      </c>
      <c r="H42" s="47">
        <f>H36+H39</f>
        <v>0</v>
      </c>
      <c r="I42" s="38"/>
    </row>
    <row r="43" spans="1:9" ht="16.2" thickBot="1" x14ac:dyDescent="0.35">
      <c r="A43" s="15"/>
      <c r="B43" s="6"/>
      <c r="C43" s="6"/>
      <c r="D43" s="38"/>
      <c r="E43" s="38"/>
      <c r="F43" s="38"/>
      <c r="G43" s="18"/>
      <c r="H43" s="38"/>
      <c r="I43" s="38"/>
    </row>
    <row r="44" spans="1:9" ht="16.2" thickBot="1" x14ac:dyDescent="0.35">
      <c r="A44" s="15"/>
      <c r="B44" s="19" t="s">
        <v>23</v>
      </c>
      <c r="C44" s="41">
        <f>H30</f>
        <v>35.995000000000005</v>
      </c>
      <c r="D44" s="42" t="s">
        <v>24</v>
      </c>
      <c r="E44" s="90">
        <f>H42</f>
        <v>0</v>
      </c>
      <c r="F44" s="91"/>
      <c r="G44" s="18" t="s">
        <v>16</v>
      </c>
      <c r="H44" s="43" t="str">
        <f>CONCATENATE(ROUND(C44*0.62*E44,0)," gallons")</f>
        <v>0 gallons</v>
      </c>
      <c r="I44" s="38"/>
    </row>
    <row r="45" spans="1:9" ht="15.6" x14ac:dyDescent="0.3">
      <c r="A45" s="15"/>
      <c r="B45" s="6"/>
      <c r="C45" s="6"/>
      <c r="D45" s="38"/>
      <c r="E45" s="38"/>
      <c r="F45" s="38"/>
      <c r="G45" s="18"/>
      <c r="H45" s="38"/>
      <c r="I45" s="38"/>
    </row>
    <row r="46" spans="1:9" ht="15.6" x14ac:dyDescent="0.3">
      <c r="A46" s="15"/>
      <c r="B46" s="6"/>
      <c r="C46" s="6"/>
      <c r="D46" s="38"/>
      <c r="E46" s="38"/>
      <c r="F46" s="38"/>
      <c r="G46" s="18"/>
      <c r="H46" s="38"/>
      <c r="I46" s="38"/>
    </row>
    <row r="47" spans="1:9" ht="15.6" x14ac:dyDescent="0.3">
      <c r="A47" s="6" t="s">
        <v>25</v>
      </c>
      <c r="B47" s="87" t="s">
        <v>47</v>
      </c>
      <c r="C47" s="88"/>
      <c r="D47" s="88"/>
      <c r="E47" s="88"/>
      <c r="F47" s="89"/>
      <c r="G47" s="7"/>
      <c r="H47" s="8"/>
      <c r="I47" s="1"/>
    </row>
    <row r="48" spans="1:9" ht="15.6" x14ac:dyDescent="0.3">
      <c r="A48" s="9"/>
      <c r="B48" s="6"/>
      <c r="C48" s="6"/>
      <c r="D48" s="44"/>
      <c r="E48" s="44"/>
      <c r="F48" s="45"/>
      <c r="G48" s="3"/>
      <c r="H48" s="12"/>
      <c r="I48" s="9"/>
    </row>
    <row r="49" spans="1:9" ht="15.6" x14ac:dyDescent="0.3">
      <c r="A49" s="1"/>
      <c r="B49" s="6" t="s">
        <v>9</v>
      </c>
      <c r="C49" s="21" t="s">
        <v>10</v>
      </c>
      <c r="D49" s="15"/>
      <c r="E49" s="15"/>
      <c r="F49" s="15"/>
      <c r="G49" s="18"/>
      <c r="H49" s="15"/>
      <c r="I49" s="1"/>
    </row>
    <row r="50" spans="1:9" ht="16.2" thickBot="1" x14ac:dyDescent="0.35">
      <c r="A50" s="1"/>
      <c r="B50" s="6"/>
      <c r="C50" s="20"/>
      <c r="D50" s="15"/>
      <c r="E50" s="15"/>
      <c r="F50" s="15"/>
      <c r="G50" s="18"/>
      <c r="H50" s="15"/>
      <c r="I50" s="1"/>
    </row>
    <row r="51" spans="1:9" ht="16.2" thickBot="1" x14ac:dyDescent="0.35">
      <c r="A51" s="1"/>
      <c r="B51" s="6"/>
      <c r="C51" s="21" t="s">
        <v>15</v>
      </c>
      <c r="D51" s="23"/>
      <c r="E51" s="23"/>
      <c r="F51" s="6"/>
      <c r="G51" s="18" t="s">
        <v>16</v>
      </c>
      <c r="H51" s="30">
        <f>H30</f>
        <v>35.995000000000005</v>
      </c>
      <c r="I51" s="1"/>
    </row>
    <row r="52" spans="1:9" ht="15.6" x14ac:dyDescent="0.3">
      <c r="A52" s="1"/>
      <c r="B52" s="6"/>
      <c r="C52" s="6"/>
      <c r="D52" s="29"/>
      <c r="E52" s="29"/>
      <c r="F52" s="26"/>
      <c r="G52" s="18"/>
      <c r="H52" s="15"/>
      <c r="I52" s="1"/>
    </row>
    <row r="53" spans="1:9" ht="15.6" x14ac:dyDescent="0.3">
      <c r="A53" s="1"/>
      <c r="B53" s="6" t="s">
        <v>17</v>
      </c>
      <c r="C53" s="21" t="s">
        <v>18</v>
      </c>
      <c r="D53" s="26"/>
      <c r="E53" s="26"/>
      <c r="F53" s="1"/>
      <c r="G53" s="18"/>
      <c r="H53" s="15"/>
      <c r="I53" s="1"/>
    </row>
    <row r="54" spans="1:9" ht="15.6" x14ac:dyDescent="0.3">
      <c r="A54" s="1"/>
      <c r="B54" s="6"/>
      <c r="C54" s="21"/>
      <c r="D54" s="26"/>
      <c r="E54" s="26"/>
      <c r="F54" s="1"/>
      <c r="G54" s="18"/>
      <c r="H54" s="15"/>
      <c r="I54" s="1"/>
    </row>
    <row r="55" spans="1:9" ht="15.6" x14ac:dyDescent="0.3">
      <c r="A55" s="1"/>
      <c r="B55" s="6"/>
      <c r="C55" s="63"/>
      <c r="D55" s="31" t="s">
        <v>41</v>
      </c>
      <c r="E55" s="26"/>
      <c r="F55" s="1"/>
      <c r="G55" s="18" t="s">
        <v>16</v>
      </c>
      <c r="H55" s="65">
        <f>C55*0.1</f>
        <v>0</v>
      </c>
      <c r="I55" s="1"/>
    </row>
    <row r="56" spans="1:9" ht="15.6" x14ac:dyDescent="0.3">
      <c r="A56" s="1"/>
      <c r="B56" s="6"/>
      <c r="C56" s="32" t="s">
        <v>40</v>
      </c>
      <c r="D56" s="33"/>
      <c r="E56" s="26"/>
      <c r="F56" s="1"/>
      <c r="G56" s="18"/>
      <c r="H56" s="15"/>
      <c r="I56" s="1"/>
    </row>
    <row r="57" spans="1:9" ht="15.6" x14ac:dyDescent="0.3">
      <c r="A57" s="1"/>
      <c r="B57" s="6"/>
      <c r="C57" s="21"/>
      <c r="D57" s="26"/>
      <c r="E57" s="26"/>
      <c r="F57" s="1"/>
      <c r="G57" s="18"/>
      <c r="H57" s="15"/>
      <c r="I57" s="1"/>
    </row>
    <row r="58" spans="1:9" ht="15.6" x14ac:dyDescent="0.3">
      <c r="A58" s="1"/>
      <c r="B58" s="6"/>
      <c r="C58" s="63"/>
      <c r="D58" s="31" t="s">
        <v>26</v>
      </c>
      <c r="E58" s="23"/>
      <c r="F58" s="1"/>
      <c r="G58" s="18" t="s">
        <v>16</v>
      </c>
      <c r="H58" s="65">
        <f>C58*0.3</f>
        <v>0</v>
      </c>
      <c r="I58" s="1"/>
    </row>
    <row r="59" spans="1:9" ht="15.6" x14ac:dyDescent="0.3">
      <c r="A59" s="1"/>
      <c r="B59" s="6"/>
      <c r="C59" s="32" t="s">
        <v>27</v>
      </c>
      <c r="D59" s="33"/>
      <c r="E59" s="26"/>
      <c r="F59" s="1"/>
      <c r="G59" s="3"/>
      <c r="H59" s="12"/>
      <c r="I59" s="1"/>
    </row>
    <row r="60" spans="1:9" ht="15.6" x14ac:dyDescent="0.3">
      <c r="A60" s="1"/>
      <c r="B60" s="6"/>
      <c r="C60" s="39"/>
      <c r="D60" s="46"/>
      <c r="E60" s="92" t="str">
        <f>IF((C55+C58+C61+C64)=C36,"",CONCATENATE("Total of Very Low, Low, Mod, and High sqft entered in this section must equal ",C36," sqft of Landscaped Area entered in Section 1B above"))</f>
        <v/>
      </c>
      <c r="F60" s="92"/>
      <c r="G60" s="3"/>
      <c r="H60" s="12"/>
      <c r="I60" s="1"/>
    </row>
    <row r="61" spans="1:9" ht="15.6" x14ac:dyDescent="0.3">
      <c r="A61" s="1"/>
      <c r="B61" s="6"/>
      <c r="C61" s="63"/>
      <c r="D61" s="31" t="s">
        <v>28</v>
      </c>
      <c r="E61" s="92"/>
      <c r="F61" s="92"/>
      <c r="G61" s="18" t="s">
        <v>16</v>
      </c>
      <c r="H61" s="65">
        <f>C61*0.6</f>
        <v>0</v>
      </c>
      <c r="I61" s="1"/>
    </row>
    <row r="62" spans="1:9" ht="15.6" x14ac:dyDescent="0.3">
      <c r="A62" s="1"/>
      <c r="B62" s="6"/>
      <c r="C62" s="32" t="s">
        <v>29</v>
      </c>
      <c r="D62" s="33"/>
      <c r="E62" s="92"/>
      <c r="F62" s="92"/>
      <c r="G62" s="3"/>
      <c r="H62" s="12"/>
      <c r="I62" s="1"/>
    </row>
    <row r="63" spans="1:9" ht="15.6" x14ac:dyDescent="0.3">
      <c r="A63" s="1"/>
      <c r="B63" s="6"/>
      <c r="C63" s="39"/>
      <c r="D63" s="46"/>
      <c r="E63" s="92"/>
      <c r="F63" s="92"/>
      <c r="G63" s="3"/>
      <c r="H63" s="12"/>
      <c r="I63" s="8"/>
    </row>
    <row r="64" spans="1:9" ht="15.6" x14ac:dyDescent="0.3">
      <c r="A64" s="1"/>
      <c r="B64" s="6"/>
      <c r="C64" s="63"/>
      <c r="D64" s="31" t="s">
        <v>30</v>
      </c>
      <c r="E64" s="23"/>
      <c r="F64" s="1"/>
      <c r="G64" s="18" t="s">
        <v>16</v>
      </c>
      <c r="H64" s="65">
        <f>C64*1</f>
        <v>0</v>
      </c>
      <c r="I64" s="1"/>
    </row>
    <row r="65" spans="1:9" ht="15.6" x14ac:dyDescent="0.3">
      <c r="A65" s="1"/>
      <c r="B65" s="6"/>
      <c r="C65" s="32" t="s">
        <v>31</v>
      </c>
      <c r="D65" s="33"/>
      <c r="E65" s="26"/>
      <c r="F65" s="1"/>
      <c r="G65" s="3"/>
      <c r="H65" s="12"/>
      <c r="I65" s="1"/>
    </row>
    <row r="66" spans="1:9" ht="16.2" thickBot="1" x14ac:dyDescent="0.35">
      <c r="A66" s="1"/>
      <c r="B66" s="6"/>
      <c r="C66" s="6"/>
      <c r="D66" s="39"/>
      <c r="E66" s="39"/>
      <c r="F66" s="46"/>
      <c r="G66" s="3"/>
      <c r="H66" s="12"/>
      <c r="I66" s="1"/>
    </row>
    <row r="67" spans="1:9" ht="16.2" thickBot="1" x14ac:dyDescent="0.35">
      <c r="A67" s="1"/>
      <c r="B67" s="6"/>
      <c r="C67" s="6"/>
      <c r="D67" s="6"/>
      <c r="E67" s="6"/>
      <c r="F67" s="40" t="s">
        <v>22</v>
      </c>
      <c r="G67" s="18" t="s">
        <v>16</v>
      </c>
      <c r="H67" s="47">
        <f>H55+H58+H61+H64</f>
        <v>0</v>
      </c>
      <c r="I67" s="1"/>
    </row>
    <row r="68" spans="1:9" ht="16.2" thickBot="1" x14ac:dyDescent="0.35">
      <c r="A68" s="1"/>
      <c r="B68" s="6"/>
      <c r="C68" s="6"/>
      <c r="D68" s="1"/>
      <c r="E68" s="1"/>
      <c r="F68" s="1"/>
      <c r="G68" s="3"/>
      <c r="H68" s="48"/>
      <c r="I68" s="1"/>
    </row>
    <row r="69" spans="1:9" ht="16.2" thickBot="1" x14ac:dyDescent="0.35">
      <c r="A69" s="1"/>
      <c r="B69" s="6" t="s">
        <v>32</v>
      </c>
      <c r="C69" s="41">
        <f>H51</f>
        <v>35.995000000000005</v>
      </c>
      <c r="D69" s="42" t="s">
        <v>24</v>
      </c>
      <c r="E69" s="49">
        <f>H67</f>
        <v>0</v>
      </c>
      <c r="F69" s="59" t="str">
        <f>F76</f>
        <v>Calculated Value</v>
      </c>
      <c r="G69" s="18" t="s">
        <v>16</v>
      </c>
      <c r="H69" s="50" t="str">
        <f>IF(F69="Calculated Value","Calculated Value",CONCATENATE(ROUND(C69*0.62*E69/F69,0)," gallons"))</f>
        <v>Calculated Value</v>
      </c>
      <c r="I69" s="1"/>
    </row>
    <row r="70" spans="1:9" ht="15.6" x14ac:dyDescent="0.3">
      <c r="A70" s="1"/>
      <c r="B70" s="6"/>
      <c r="C70" s="6"/>
      <c r="D70" s="1"/>
      <c r="E70" s="1"/>
      <c r="F70" s="1"/>
      <c r="G70" s="7"/>
      <c r="H70" s="1"/>
      <c r="I70" s="1"/>
    </row>
    <row r="71" spans="1:9" ht="15.6" x14ac:dyDescent="0.3">
      <c r="A71" s="1"/>
      <c r="B71" s="6"/>
      <c r="C71" s="6"/>
      <c r="D71" s="51"/>
      <c r="E71" s="51"/>
      <c r="F71" s="1"/>
      <c r="G71" s="7"/>
      <c r="H71" s="1"/>
      <c r="I71" s="1"/>
    </row>
    <row r="72" spans="1:9" ht="15.6" x14ac:dyDescent="0.3">
      <c r="A72" s="1"/>
      <c r="B72" s="6"/>
      <c r="C72" s="6"/>
      <c r="D72" s="58" t="s">
        <v>33</v>
      </c>
      <c r="E72" s="57"/>
      <c r="F72" s="56"/>
      <c r="G72" s="7"/>
      <c r="H72" s="1"/>
      <c r="I72" s="1"/>
    </row>
    <row r="73" spans="1:9" ht="15.6" x14ac:dyDescent="0.3">
      <c r="A73" s="1"/>
      <c r="B73" s="6"/>
      <c r="C73" s="6"/>
      <c r="D73" s="82" t="s">
        <v>42</v>
      </c>
      <c r="E73" s="82"/>
      <c r="F73" s="64"/>
      <c r="G73" s="7"/>
      <c r="H73" s="1"/>
      <c r="I73" s="1"/>
    </row>
    <row r="74" spans="1:9" ht="15.6" customHeight="1" x14ac:dyDescent="0.3">
      <c r="A74" s="1"/>
      <c r="B74" s="6"/>
      <c r="C74" s="6"/>
      <c r="D74" s="83" t="s">
        <v>43</v>
      </c>
      <c r="E74" s="84"/>
      <c r="F74" s="64"/>
      <c r="G74" s="7"/>
      <c r="H74" s="1"/>
      <c r="I74" s="1"/>
    </row>
    <row r="75" spans="1:9" ht="15.6" customHeight="1" x14ac:dyDescent="0.3">
      <c r="A75" s="1"/>
      <c r="B75" s="6"/>
      <c r="C75" s="6"/>
      <c r="D75" s="69" t="s">
        <v>44</v>
      </c>
      <c r="E75" s="70"/>
      <c r="F75" s="66">
        <f>SUM(F73:F74)</f>
        <v>0</v>
      </c>
      <c r="G75" s="52"/>
      <c r="H75" s="54"/>
      <c r="I75" s="1"/>
    </row>
    <row r="76" spans="1:9" ht="15.6" customHeight="1" x14ac:dyDescent="0.3">
      <c r="A76" s="1"/>
      <c r="B76" s="6"/>
      <c r="C76" s="6"/>
      <c r="D76" s="69" t="s">
        <v>45</v>
      </c>
      <c r="E76" s="70"/>
      <c r="F76" s="60" t="str">
        <f>IF(F75=0,"Calculated Value",((F73/F75)*0.81)+((F74/F75)*0.75))</f>
        <v>Calculated Value</v>
      </c>
      <c r="G76" s="53"/>
      <c r="H76" s="4"/>
      <c r="I76" s="1"/>
    </row>
    <row r="78" spans="1:9" ht="13.2" customHeight="1" x14ac:dyDescent="0.25">
      <c r="E78" s="80" t="str">
        <f>IF(F75=C36,"",CONCATENATE("*Total square footage for Irrigation Efficiency Factor must equal ", C36, " sqft Landscape Area in Section 1B"))</f>
        <v/>
      </c>
      <c r="F78" s="80"/>
      <c r="G78" s="68"/>
      <c r="H78" s="61"/>
    </row>
    <row r="79" spans="1:9" x14ac:dyDescent="0.25">
      <c r="E79" s="80"/>
      <c r="F79" s="80"/>
      <c r="G79" s="68"/>
    </row>
    <row r="80" spans="1:9" x14ac:dyDescent="0.25">
      <c r="E80" s="80"/>
      <c r="F80" s="80"/>
    </row>
  </sheetData>
  <sheetProtection algorithmName="SHA-512" hashValue="LnImYsJGdKe7dw7uBaay9eIsFb9M6WSFj+7TmViK0Oge9mHkL13EmzLv9v/QvQS/WeuajnHoyT4mwvsZY6ARmQ==" saltValue="uqe1MjkuCUP10tB+MGD2yA==" spinCount="100000" sheet="1" objects="1" scenarios="1"/>
  <mergeCells count="24">
    <mergeCell ref="D76:E76"/>
    <mergeCell ref="E78:F80"/>
    <mergeCell ref="B20:H20"/>
    <mergeCell ref="B1:H1"/>
    <mergeCell ref="B3:H3"/>
    <mergeCell ref="B4:H4"/>
    <mergeCell ref="B5:H7"/>
    <mergeCell ref="C8:E8"/>
    <mergeCell ref="B10:F10"/>
    <mergeCell ref="B15:G15"/>
    <mergeCell ref="B16:D16"/>
    <mergeCell ref="B17:D17"/>
    <mergeCell ref="B18:D18"/>
    <mergeCell ref="B19:H19"/>
    <mergeCell ref="B47:F47"/>
    <mergeCell ref="E60:F63"/>
    <mergeCell ref="D73:E73"/>
    <mergeCell ref="D74:E74"/>
    <mergeCell ref="D75:E75"/>
    <mergeCell ref="D27:D28"/>
    <mergeCell ref="E27:F27"/>
    <mergeCell ref="E28:F28"/>
    <mergeCell ref="C41:D41"/>
    <mergeCell ref="E44:F44"/>
  </mergeCells>
  <pageMargins left="0.5" right="0.25" top="0.75" bottom="0.75" header="0.3" footer="0.3"/>
  <pageSetup scale="5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Residential</vt:lpstr>
      <vt:lpstr>Commercial</vt:lpstr>
    </vt:vector>
  </TitlesOfParts>
  <Company>Town of Windsor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Piazza</dc:creator>
  <cp:lastModifiedBy>paul</cp:lastModifiedBy>
  <cp:lastPrinted>2015-12-04T01:21:09Z</cp:lastPrinted>
  <dcterms:created xsi:type="dcterms:W3CDTF">2010-05-25T22:00:02Z</dcterms:created>
  <dcterms:modified xsi:type="dcterms:W3CDTF">2016-07-19T18:51:56Z</dcterms:modified>
</cp:coreProperties>
</file>